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dixo\Dropbox\Desktop\"/>
    </mc:Choice>
  </mc:AlternateContent>
  <xr:revisionPtr revIDLastSave="0" documentId="13_ncr:1_{94D113EA-A015-4790-A9BE-D4F4D9B98676}" xr6:coauthVersionLast="47" xr6:coauthVersionMax="47" xr10:uidLastSave="{00000000-0000-0000-0000-000000000000}"/>
  <workbookProtection lockStructure="1"/>
  <bookViews>
    <workbookView xWindow="30180" yWindow="1230" windowWidth="19965" windowHeight="13860" xr2:uid="{00000000-000D-0000-FFFF-FFFF00000000}"/>
  </bookViews>
  <sheets>
    <sheet name="Single Project Analysis" sheetId="5" r:id="rId1"/>
    <sheet name="Project Comparison" sheetId="4" r:id="rId2"/>
    <sheet name="Multi Project Analysis" sheetId="2" state="hidden" r:id="rId3"/>
  </sheets>
  <externalReferences>
    <externalReference r:id="rId4"/>
  </externalReferences>
  <definedNames>
    <definedName name="discount">'Project Comparison'!$F$12</definedName>
    <definedName name="discrate" localSheetId="0">'[1]Multi Project Analysis'!$C$29</definedName>
    <definedName name="discrate">'Multi Project Analysis'!$C$43</definedName>
    <definedName name="frate">'Single Project Analysis'!$C$42</definedName>
    <definedName name="inflation">'Project Comparison'!$C$12</definedName>
    <definedName name="inflow">'Single Project Analysis'!$E$12:$N$12</definedName>
    <definedName name="infrate">'Single Project Analysis'!$C$9</definedName>
    <definedName name="Input">#REF!</definedName>
    <definedName name="LastCol">#REF!</definedName>
    <definedName name="OldRng">#REF!</definedName>
    <definedName name="outflow">'Single Project Analysis'!$D$7:$N$7</definedName>
    <definedName name="reinrate">'Single Project Analysis'!$C$43</definedName>
    <definedName name="Scenario">#REF!</definedName>
    <definedName name="Scenarios">#REF!</definedName>
    <definedName name="sdiscrate" localSheetId="0">'Single Project Analysis'!$C$17</definedName>
    <definedName name="sdiscrate">#REF!</definedName>
    <definedName name="Start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5" l="1"/>
  <c r="C42" i="5"/>
  <c r="O8" i="4" l="1"/>
  <c r="O7" i="4"/>
  <c r="AK7" i="4" s="1"/>
  <c r="D7" i="5"/>
  <c r="E7" i="5"/>
  <c r="F7" i="5"/>
  <c r="G7" i="5"/>
  <c r="I7" i="5"/>
  <c r="J7" i="5"/>
  <c r="K7" i="5"/>
  <c r="L7" i="5"/>
  <c r="M7" i="5"/>
  <c r="N7" i="5"/>
  <c r="H7" i="5"/>
  <c r="F22" i="5"/>
  <c r="G22" i="5"/>
  <c r="H22" i="5"/>
  <c r="I22" i="5"/>
  <c r="J22" i="5"/>
  <c r="K22" i="5"/>
  <c r="L22" i="5"/>
  <c r="M22" i="5"/>
  <c r="N22" i="5"/>
  <c r="E22" i="5"/>
  <c r="C22" i="5"/>
  <c r="E10" i="5"/>
  <c r="E11" i="5" s="1"/>
  <c r="B29" i="2"/>
  <c r="B30" i="2"/>
  <c r="B31" i="2"/>
  <c r="B32" i="2"/>
  <c r="B33" i="2"/>
  <c r="B34" i="2"/>
  <c r="B35" i="2"/>
  <c r="F30" i="2"/>
  <c r="J30" i="2"/>
  <c r="K30" i="2"/>
  <c r="L30" i="2"/>
  <c r="M30" i="2"/>
  <c r="N30" i="2"/>
  <c r="O30" i="2"/>
  <c r="F31" i="2"/>
  <c r="J31" i="2"/>
  <c r="L31" i="2"/>
  <c r="J32" i="2"/>
  <c r="L32" i="2"/>
  <c r="J33" i="2"/>
  <c r="L33" i="2"/>
  <c r="L38" i="2" s="1"/>
  <c r="L40" i="2" s="1"/>
  <c r="L44" i="2" s="1"/>
  <c r="F34" i="2"/>
  <c r="J34" i="2"/>
  <c r="L34" i="2"/>
  <c r="N34" i="2"/>
  <c r="E13" i="2"/>
  <c r="F13" i="2"/>
  <c r="G13" i="2"/>
  <c r="H13" i="2"/>
  <c r="I13" i="2"/>
  <c r="J13" i="2"/>
  <c r="K13" i="2"/>
  <c r="L13" i="2"/>
  <c r="M13" i="2"/>
  <c r="N13" i="2"/>
  <c r="O13" i="2"/>
  <c r="E14" i="2"/>
  <c r="F14" i="2"/>
  <c r="G14" i="2"/>
  <c r="H14" i="2"/>
  <c r="I14" i="2"/>
  <c r="J14" i="2"/>
  <c r="K14" i="2"/>
  <c r="L14" i="2"/>
  <c r="M14" i="2"/>
  <c r="N14" i="2"/>
  <c r="O14" i="2"/>
  <c r="E15" i="2"/>
  <c r="F15" i="2"/>
  <c r="G15" i="2"/>
  <c r="H15" i="2"/>
  <c r="I15" i="2"/>
  <c r="J15" i="2"/>
  <c r="K15" i="2"/>
  <c r="L15" i="2"/>
  <c r="M15" i="2"/>
  <c r="N15" i="2"/>
  <c r="O15" i="2"/>
  <c r="E16" i="2"/>
  <c r="F16" i="2"/>
  <c r="G16" i="2"/>
  <c r="H16" i="2"/>
  <c r="I16" i="2"/>
  <c r="J16" i="2"/>
  <c r="K16" i="2"/>
  <c r="L16" i="2"/>
  <c r="M16" i="2"/>
  <c r="N16" i="2"/>
  <c r="O16" i="2"/>
  <c r="E17" i="2"/>
  <c r="F17" i="2"/>
  <c r="G17" i="2"/>
  <c r="H17" i="2"/>
  <c r="I17" i="2"/>
  <c r="I20" i="2" s="1"/>
  <c r="J17" i="2"/>
  <c r="K17" i="2"/>
  <c r="L17" i="2"/>
  <c r="M17" i="2"/>
  <c r="N17" i="2"/>
  <c r="O17" i="2"/>
  <c r="E18" i="2"/>
  <c r="F18" i="2"/>
  <c r="G18" i="2"/>
  <c r="H18" i="2"/>
  <c r="I18" i="2"/>
  <c r="J18" i="2"/>
  <c r="K18" i="2"/>
  <c r="L18" i="2"/>
  <c r="M18" i="2"/>
  <c r="N18" i="2"/>
  <c r="O18" i="2"/>
  <c r="K37" i="2"/>
  <c r="G37" i="2"/>
  <c r="G36" i="2"/>
  <c r="G35" i="2"/>
  <c r="K29" i="2"/>
  <c r="G29" i="2"/>
  <c r="K28" i="2"/>
  <c r="G28" i="2"/>
  <c r="O27" i="2"/>
  <c r="N27" i="2"/>
  <c r="M27" i="2"/>
  <c r="L27" i="2"/>
  <c r="K27" i="2"/>
  <c r="G27" i="2"/>
  <c r="K26" i="2"/>
  <c r="G26" i="2"/>
  <c r="O25" i="2"/>
  <c r="O38" i="2" s="1"/>
  <c r="O40" i="2" s="1"/>
  <c r="O44" i="2" s="1"/>
  <c r="N25" i="2"/>
  <c r="N38" i="2" s="1"/>
  <c r="N40" i="2" s="1"/>
  <c r="N44" i="2" s="1"/>
  <c r="M25" i="2"/>
  <c r="L25" i="2"/>
  <c r="K25" i="2"/>
  <c r="G24" i="2"/>
  <c r="O19" i="2"/>
  <c r="N19" i="2"/>
  <c r="M19" i="2"/>
  <c r="L19" i="2"/>
  <c r="K19" i="2"/>
  <c r="J19" i="2"/>
  <c r="I19" i="2"/>
  <c r="H19" i="2"/>
  <c r="G19" i="2"/>
  <c r="F19" i="2"/>
  <c r="E19" i="2"/>
  <c r="O12" i="2"/>
  <c r="N12" i="2"/>
  <c r="M12" i="2"/>
  <c r="L12" i="2"/>
  <c r="K12" i="2"/>
  <c r="J12" i="2"/>
  <c r="I12" i="2"/>
  <c r="H12" i="2"/>
  <c r="G12" i="2"/>
  <c r="F12" i="2"/>
  <c r="E12" i="2"/>
  <c r="O11" i="2"/>
  <c r="N11" i="2"/>
  <c r="M11" i="2"/>
  <c r="L11" i="2"/>
  <c r="K11" i="2"/>
  <c r="J11" i="2"/>
  <c r="I11" i="2"/>
  <c r="H11" i="2"/>
  <c r="G11" i="2"/>
  <c r="F11" i="2"/>
  <c r="E11" i="2"/>
  <c r="O10" i="2"/>
  <c r="N10" i="2"/>
  <c r="M10" i="2"/>
  <c r="M20" i="2" s="1"/>
  <c r="L10" i="2"/>
  <c r="K10" i="2"/>
  <c r="J10" i="2"/>
  <c r="I10" i="2"/>
  <c r="H10" i="2"/>
  <c r="G10" i="2"/>
  <c r="F10" i="2"/>
  <c r="E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L20" i="2" s="1"/>
  <c r="K8" i="2"/>
  <c r="J8" i="2"/>
  <c r="I8" i="2"/>
  <c r="H8" i="2"/>
  <c r="G8" i="2"/>
  <c r="F8" i="2"/>
  <c r="E8" i="2"/>
  <c r="O7" i="2"/>
  <c r="N7" i="2"/>
  <c r="M7" i="2"/>
  <c r="L7" i="2"/>
  <c r="K7" i="2"/>
  <c r="J7" i="2"/>
  <c r="I7" i="2"/>
  <c r="H7" i="2"/>
  <c r="G7" i="2"/>
  <c r="F7" i="2"/>
  <c r="E7" i="2"/>
  <c r="O6" i="2"/>
  <c r="N6" i="2"/>
  <c r="N20" i="2" s="1"/>
  <c r="M6" i="2"/>
  <c r="L6" i="2"/>
  <c r="K6" i="2"/>
  <c r="K20" i="2" s="1"/>
  <c r="J6" i="2"/>
  <c r="I6" i="2"/>
  <c r="H6" i="2"/>
  <c r="G6" i="2"/>
  <c r="F6" i="2"/>
  <c r="E6" i="2"/>
  <c r="O5" i="2"/>
  <c r="N5" i="2"/>
  <c r="M5" i="2"/>
  <c r="L5" i="2"/>
  <c r="K5" i="2"/>
  <c r="J5" i="2"/>
  <c r="J20" i="2" s="1"/>
  <c r="I5" i="2"/>
  <c r="H5" i="2"/>
  <c r="H20" i="2" s="1"/>
  <c r="G5" i="2"/>
  <c r="G20" i="2" s="1"/>
  <c r="F5" i="2"/>
  <c r="F20" i="2" s="1"/>
  <c r="E5" i="2"/>
  <c r="E20" i="2"/>
  <c r="E40" i="2" s="1"/>
  <c r="B26" i="2"/>
  <c r="B27" i="2"/>
  <c r="B28" i="2"/>
  <c r="B36" i="2"/>
  <c r="B25" i="2"/>
  <c r="O9" i="4"/>
  <c r="F9" i="4" s="1"/>
  <c r="AK9" i="4"/>
  <c r="O10" i="4"/>
  <c r="O6" i="4"/>
  <c r="AK6" i="4" s="1"/>
  <c r="AC7" i="4"/>
  <c r="AY7" i="4"/>
  <c r="Z8" i="4"/>
  <c r="AV8" i="4"/>
  <c r="AA8" i="4"/>
  <c r="AW8" i="4" s="1"/>
  <c r="AB8" i="4"/>
  <c r="AX8" i="4" s="1"/>
  <c r="AC8" i="4"/>
  <c r="AY8" i="4"/>
  <c r="AD8" i="4"/>
  <c r="AZ8" i="4"/>
  <c r="AE8" i="4"/>
  <c r="BA8" i="4" s="1"/>
  <c r="AF8" i="4"/>
  <c r="BB8" i="4" s="1"/>
  <c r="AG8" i="4"/>
  <c r="BC8" i="4"/>
  <c r="AH8" i="4"/>
  <c r="BD8" i="4"/>
  <c r="AI8" i="4"/>
  <c r="BE8" i="4" s="1"/>
  <c r="Z10" i="4"/>
  <c r="AV10" i="4" s="1"/>
  <c r="AA10" i="4"/>
  <c r="AW10" i="4"/>
  <c r="AB10" i="4"/>
  <c r="AX10" i="4"/>
  <c r="AC10" i="4"/>
  <c r="AY10" i="4" s="1"/>
  <c r="AD10" i="4"/>
  <c r="AZ10" i="4" s="1"/>
  <c r="AE10" i="4"/>
  <c r="BA10" i="4"/>
  <c r="AF10" i="4"/>
  <c r="BB10" i="4"/>
  <c r="AG10" i="4"/>
  <c r="BC10" i="4" s="1"/>
  <c r="AH10" i="4"/>
  <c r="BD10" i="4" s="1"/>
  <c r="AI10" i="4"/>
  <c r="BE10" i="4"/>
  <c r="Z6" i="4"/>
  <c r="AV6" i="4"/>
  <c r="AA6" i="4"/>
  <c r="AW6" i="4" s="1"/>
  <c r="AB6" i="4"/>
  <c r="AX6" i="4" s="1"/>
  <c r="AC6" i="4"/>
  <c r="AY6" i="4"/>
  <c r="AD6" i="4"/>
  <c r="AZ6" i="4"/>
  <c r="AE6" i="4"/>
  <c r="BA6" i="4" s="1"/>
  <c r="AF6" i="4"/>
  <c r="BB6" i="4" s="1"/>
  <c r="AG6" i="4"/>
  <c r="BC6" i="4"/>
  <c r="AH6" i="4"/>
  <c r="BD6" i="4"/>
  <c r="AI6" i="4"/>
  <c r="BE6" i="4" s="1"/>
  <c r="P4" i="4"/>
  <c r="P6" i="4" s="1"/>
  <c r="P7" i="4"/>
  <c r="AL7" i="4"/>
  <c r="P8" i="4"/>
  <c r="AL8" i="4"/>
  <c r="Q4" i="4"/>
  <c r="Q6" i="4" s="1"/>
  <c r="AM6" i="4" s="1"/>
  <c r="Q7" i="4"/>
  <c r="AM7" i="4"/>
  <c r="R4" i="4"/>
  <c r="R6" i="4" s="1"/>
  <c r="AN6" i="4" s="1"/>
  <c r="R7" i="4"/>
  <c r="AN7" i="4" s="1"/>
  <c r="S4" i="4"/>
  <c r="S6" i="4" s="1"/>
  <c r="AO6" i="4" s="1"/>
  <c r="T4" i="4"/>
  <c r="T6" i="4" s="1"/>
  <c r="AP6" i="4" s="1"/>
  <c r="T7" i="4"/>
  <c r="AP7" i="4" s="1"/>
  <c r="U4" i="4"/>
  <c r="U6" i="4" s="1"/>
  <c r="AQ6" i="4" s="1"/>
  <c r="U7" i="4"/>
  <c r="AQ7" i="4" s="1"/>
  <c r="V4" i="4"/>
  <c r="V6" i="4"/>
  <c r="AR6" i="4" s="1"/>
  <c r="V7" i="4"/>
  <c r="AR7" i="4" s="1"/>
  <c r="W4" i="4"/>
  <c r="W6" i="4"/>
  <c r="AS6" i="4" s="1"/>
  <c r="W7" i="4"/>
  <c r="AS7" i="4"/>
  <c r="X4" i="4"/>
  <c r="X6" i="4"/>
  <c r="AT6" i="4" s="1"/>
  <c r="X7" i="4"/>
  <c r="AT7" i="4"/>
  <c r="Y4" i="4"/>
  <c r="Y6" i="4"/>
  <c r="AU6" i="4"/>
  <c r="Z4" i="4"/>
  <c r="Z7" i="4"/>
  <c r="AV7" i="4" s="1"/>
  <c r="AA4" i="4"/>
  <c r="AA7" i="4"/>
  <c r="AW7" i="4" s="1"/>
  <c r="AB4" i="4"/>
  <c r="AB7" i="4"/>
  <c r="AX7" i="4" s="1"/>
  <c r="AB9" i="4"/>
  <c r="AX9" i="4" s="1"/>
  <c r="AC4" i="4"/>
  <c r="AC9" i="4"/>
  <c r="AY9" i="4" s="1"/>
  <c r="AD4" i="4"/>
  <c r="AD7" i="4"/>
  <c r="AZ7" i="4" s="1"/>
  <c r="AE4" i="4"/>
  <c r="AE7" i="4"/>
  <c r="BA7" i="4"/>
  <c r="AF4" i="4"/>
  <c r="AF7" i="4"/>
  <c r="BB7" i="4"/>
  <c r="AG4" i="4"/>
  <c r="AG9" i="4"/>
  <c r="BC9" i="4"/>
  <c r="AG7" i="4"/>
  <c r="BC7" i="4"/>
  <c r="AH4" i="4"/>
  <c r="AH7" i="4"/>
  <c r="BD7" i="4"/>
  <c r="AI4" i="4"/>
  <c r="AI7" i="4"/>
  <c r="BE7" i="4"/>
  <c r="O4" i="4"/>
  <c r="D38" i="2"/>
  <c r="C38" i="2"/>
  <c r="C20" i="2"/>
  <c r="B37" i="2"/>
  <c r="B24" i="2"/>
  <c r="B23" i="2"/>
  <c r="E45" i="2"/>
  <c r="G45" i="2"/>
  <c r="G23" i="2"/>
  <c r="G30" i="2"/>
  <c r="G38" i="2" s="1"/>
  <c r="G40" i="2" s="1"/>
  <c r="G44" i="2" s="1"/>
  <c r="G25" i="2"/>
  <c r="H45" i="2"/>
  <c r="H23" i="2" s="1"/>
  <c r="H38" i="2" s="1"/>
  <c r="H40" i="2" s="1"/>
  <c r="H44" i="2" s="1"/>
  <c r="I45" i="2"/>
  <c r="I23" i="2" s="1"/>
  <c r="I38" i="2" s="1"/>
  <c r="I40" i="2" s="1"/>
  <c r="I44" i="2" s="1"/>
  <c r="J45" i="2"/>
  <c r="J37" i="2"/>
  <c r="J24" i="2"/>
  <c r="K45" i="2"/>
  <c r="K23" i="2"/>
  <c r="L45" i="2"/>
  <c r="L36" i="2"/>
  <c r="L24" i="2"/>
  <c r="L23" i="2"/>
  <c r="M45" i="2"/>
  <c r="N45" i="2"/>
  <c r="O45" i="2"/>
  <c r="O23" i="2"/>
  <c r="F45" i="2"/>
  <c r="F23" i="2" s="1"/>
  <c r="F38" i="2" s="1"/>
  <c r="F40" i="2" s="1"/>
  <c r="F44" i="2" s="1"/>
  <c r="AI9" i="4"/>
  <c r="BE9" i="4" s="1"/>
  <c r="AE9" i="4"/>
  <c r="BA9" i="4" s="1"/>
  <c r="U10" i="4"/>
  <c r="AQ10" i="4"/>
  <c r="Q9" i="4"/>
  <c r="AM9" i="4"/>
  <c r="U9" i="4"/>
  <c r="AQ9" i="4" s="1"/>
  <c r="Y10" i="4"/>
  <c r="AU10" i="4" s="1"/>
  <c r="Q10" i="4"/>
  <c r="AM10" i="4"/>
  <c r="R10" i="4"/>
  <c r="AN10" i="4"/>
  <c r="V10" i="4"/>
  <c r="AR10" i="4" s="1"/>
  <c r="W9" i="4"/>
  <c r="AS9" i="4" s="1"/>
  <c r="R9" i="4"/>
  <c r="AN9" i="4"/>
  <c r="V8" i="4"/>
  <c r="AR8" i="4"/>
  <c r="Y8" i="4"/>
  <c r="AU8" i="4" s="1"/>
  <c r="U8" i="4"/>
  <c r="AQ8" i="4" s="1"/>
  <c r="W10" i="4"/>
  <c r="AS10" i="4"/>
  <c r="S10" i="4"/>
  <c r="AO10" i="4"/>
  <c r="X9" i="4"/>
  <c r="AT9" i="4" s="1"/>
  <c r="P9" i="4"/>
  <c r="AL9" i="4" s="1"/>
  <c r="W8" i="4"/>
  <c r="AS8" i="4"/>
  <c r="X8" i="4"/>
  <c r="AT8" i="4"/>
  <c r="X10" i="4"/>
  <c r="AT10" i="4" s="1"/>
  <c r="T10" i="4"/>
  <c r="AP10" i="4" s="1"/>
  <c r="P10" i="4"/>
  <c r="AL10" i="4"/>
  <c r="R8" i="4"/>
  <c r="AN8" i="4"/>
  <c r="V9" i="4"/>
  <c r="AR9" i="4" s="1"/>
  <c r="AF9" i="4"/>
  <c r="BB9" i="4" s="1"/>
  <c r="AD9" i="4"/>
  <c r="AZ9" i="4"/>
  <c r="Z9" i="4"/>
  <c r="AV9" i="4"/>
  <c r="H24" i="2"/>
  <c r="F25" i="2"/>
  <c r="J23" i="2"/>
  <c r="M31" i="2"/>
  <c r="M33" i="2"/>
  <c r="M24" i="2"/>
  <c r="M38" i="2" s="1"/>
  <c r="M32" i="2"/>
  <c r="M34" i="2"/>
  <c r="M35" i="2"/>
  <c r="M29" i="2"/>
  <c r="Y9" i="4"/>
  <c r="AU9" i="4" s="1"/>
  <c r="O32" i="2"/>
  <c r="O34" i="2"/>
  <c r="O31" i="2"/>
  <c r="O33" i="2"/>
  <c r="O29" i="2"/>
  <c r="O24" i="2"/>
  <c r="O37" i="2"/>
  <c r="O28" i="2"/>
  <c r="O26" i="2"/>
  <c r="I31" i="2"/>
  <c r="I33" i="2"/>
  <c r="I30" i="2"/>
  <c r="I32" i="2"/>
  <c r="I34" i="2"/>
  <c r="I37" i="2"/>
  <c r="I28" i="2"/>
  <c r="I26" i="2"/>
  <c r="I36" i="2"/>
  <c r="I24" i="2"/>
  <c r="I27" i="2"/>
  <c r="M28" i="2"/>
  <c r="M36" i="2"/>
  <c r="M37" i="2"/>
  <c r="AH9" i="4"/>
  <c r="BD9" i="4"/>
  <c r="N37" i="2"/>
  <c r="N35" i="2"/>
  <c r="N28" i="2"/>
  <c r="N26" i="2"/>
  <c r="N23" i="2"/>
  <c r="N36" i="2"/>
  <c r="N29" i="2"/>
  <c r="N32" i="2"/>
  <c r="N33" i="2"/>
  <c r="N24" i="2"/>
  <c r="H36" i="2"/>
  <c r="H29" i="2"/>
  <c r="H27" i="2"/>
  <c r="H25" i="2"/>
  <c r="H37" i="2"/>
  <c r="H35" i="2"/>
  <c r="H28" i="2"/>
  <c r="H26" i="2"/>
  <c r="H30" i="2"/>
  <c r="H31" i="2"/>
  <c r="H32" i="2"/>
  <c r="I35" i="2"/>
  <c r="O36" i="2"/>
  <c r="N31" i="2"/>
  <c r="F37" i="2"/>
  <c r="F35" i="2"/>
  <c r="F28" i="2"/>
  <c r="F26" i="2"/>
  <c r="F24" i="2"/>
  <c r="F36" i="2"/>
  <c r="F29" i="2"/>
  <c r="F27" i="2"/>
  <c r="F32" i="2"/>
  <c r="F33" i="2"/>
  <c r="M23" i="2"/>
  <c r="AA9" i="4"/>
  <c r="AW9" i="4" s="1"/>
  <c r="Y7" i="4"/>
  <c r="AU7" i="4"/>
  <c r="Q8" i="4"/>
  <c r="AM8" i="4"/>
  <c r="I25" i="2"/>
  <c r="M26" i="2"/>
  <c r="I29" i="2"/>
  <c r="O35" i="2"/>
  <c r="H34" i="2"/>
  <c r="H33" i="2"/>
  <c r="S8" i="4"/>
  <c r="AO8" i="4"/>
  <c r="T9" i="4"/>
  <c r="AP9" i="4"/>
  <c r="K32" i="2"/>
  <c r="K34" i="2"/>
  <c r="K31" i="2"/>
  <c r="K33" i="2"/>
  <c r="K24" i="2"/>
  <c r="K38" i="2" s="1"/>
  <c r="K40" i="2" s="1"/>
  <c r="K44" i="2" s="1"/>
  <c r="K35" i="2"/>
  <c r="T8" i="4"/>
  <c r="AP8" i="4"/>
  <c r="S9" i="4"/>
  <c r="AO9" i="4" s="1"/>
  <c r="K36" i="2"/>
  <c r="J25" i="2"/>
  <c r="L26" i="2"/>
  <c r="J27" i="2"/>
  <c r="L28" i="2"/>
  <c r="J29" i="2"/>
  <c r="L35" i="2"/>
  <c r="J36" i="2"/>
  <c r="L37" i="2"/>
  <c r="G33" i="2"/>
  <c r="G31" i="2"/>
  <c r="J26" i="2"/>
  <c r="J38" i="2" s="1"/>
  <c r="J40" i="2" s="1"/>
  <c r="J44" i="2" s="1"/>
  <c r="J28" i="2"/>
  <c r="L29" i="2"/>
  <c r="J35" i="2"/>
  <c r="G34" i="2"/>
  <c r="G32" i="2"/>
  <c r="O20" i="2"/>
  <c r="S7" i="4"/>
  <c r="AO7" i="4"/>
  <c r="D14" i="5"/>
  <c r="D18" i="5" s="1"/>
  <c r="H10" i="4"/>
  <c r="H8" i="4"/>
  <c r="H7" i="4"/>
  <c r="H9" i="4"/>
  <c r="F10" i="4"/>
  <c r="F8" i="4"/>
  <c r="AK8" i="4"/>
  <c r="F7" i="4"/>
  <c r="AK10" i="4"/>
  <c r="F10" i="5" l="1"/>
  <c r="G10" i="5" s="1"/>
  <c r="G11" i="5" s="1"/>
  <c r="G14" i="5" s="1"/>
  <c r="G18" i="5" s="1"/>
  <c r="E14" i="5"/>
  <c r="E18" i="5" s="1"/>
  <c r="E12" i="5"/>
  <c r="E26" i="5" s="1"/>
  <c r="D19" i="5"/>
  <c r="D15" i="5"/>
  <c r="F6" i="4"/>
  <c r="AL6" i="4"/>
  <c r="H6" i="4" s="1"/>
  <c r="G6" i="4"/>
  <c r="M40" i="2"/>
  <c r="M44" i="2" s="1"/>
  <c r="G10" i="4"/>
  <c r="G8" i="4"/>
  <c r="E41" i="2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E44" i="2"/>
  <c r="I47" i="2" s="1"/>
  <c r="G7" i="4"/>
  <c r="G9" i="4"/>
  <c r="H10" i="5" l="1"/>
  <c r="I10" i="5" s="1"/>
  <c r="F11" i="5"/>
  <c r="F14" i="5" s="1"/>
  <c r="F18" i="5" s="1"/>
  <c r="G25" i="5" s="1"/>
  <c r="G12" i="5"/>
  <c r="E24" i="5"/>
  <c r="E15" i="5"/>
  <c r="E19" i="5"/>
  <c r="E23" i="5"/>
  <c r="E25" i="5"/>
  <c r="O47" i="2"/>
  <c r="F12" i="5" l="1"/>
  <c r="F26" i="5" s="1"/>
  <c r="H11" i="5"/>
  <c r="H12" i="5" s="1"/>
  <c r="F24" i="5"/>
  <c r="G24" i="5"/>
  <c r="G23" i="5"/>
  <c r="F19" i="5"/>
  <c r="G19" i="5" s="1"/>
  <c r="F15" i="5"/>
  <c r="G15" i="5" s="1"/>
  <c r="F23" i="5"/>
  <c r="F25" i="5"/>
  <c r="I11" i="5"/>
  <c r="J10" i="5"/>
  <c r="G26" i="5" l="1"/>
  <c r="H14" i="5"/>
  <c r="K10" i="5"/>
  <c r="J11" i="5"/>
  <c r="H18" i="5"/>
  <c r="H23" i="5"/>
  <c r="H24" i="5"/>
  <c r="I12" i="5"/>
  <c r="I26" i="5" s="1"/>
  <c r="I14" i="5"/>
  <c r="I18" i="5" s="1"/>
  <c r="H15" i="5"/>
  <c r="H26" i="5"/>
  <c r="I24" i="5" l="1"/>
  <c r="I15" i="5"/>
  <c r="I23" i="5"/>
  <c r="I25" i="5"/>
  <c r="H25" i="5"/>
  <c r="H19" i="5"/>
  <c r="I19" i="5" s="1"/>
  <c r="J14" i="5"/>
  <c r="J12" i="5"/>
  <c r="K11" i="5"/>
  <c r="L10" i="5"/>
  <c r="J15" i="5" l="1"/>
  <c r="M10" i="5"/>
  <c r="L11" i="5"/>
  <c r="J26" i="5"/>
  <c r="K14" i="5"/>
  <c r="K12" i="5"/>
  <c r="K26" i="5" s="1"/>
  <c r="J18" i="5"/>
  <c r="J23" i="5"/>
  <c r="J24" i="5"/>
  <c r="K15" i="5" l="1"/>
  <c r="K24" i="5"/>
  <c r="J25" i="5"/>
  <c r="L12" i="5"/>
  <c r="L14" i="5"/>
  <c r="L23" i="5" s="1"/>
  <c r="K23" i="5"/>
  <c r="J19" i="5"/>
  <c r="M11" i="5"/>
  <c r="N10" i="5"/>
  <c r="N11" i="5" s="1"/>
  <c r="K18" i="5"/>
  <c r="K25" i="5" l="1"/>
  <c r="M14" i="5"/>
  <c r="M12" i="5"/>
  <c r="M26" i="5" s="1"/>
  <c r="N14" i="5"/>
  <c r="N12" i="5"/>
  <c r="K19" i="5"/>
  <c r="L18" i="5"/>
  <c r="L25" i="5" s="1"/>
  <c r="L24" i="5"/>
  <c r="L26" i="5"/>
  <c r="L15" i="5"/>
  <c r="N26" i="5" l="1"/>
  <c r="M15" i="5"/>
  <c r="N15" i="5" s="1"/>
  <c r="N18" i="5"/>
  <c r="N23" i="5"/>
  <c r="N24" i="5"/>
  <c r="M18" i="5"/>
  <c r="M25" i="5" s="1"/>
  <c r="M23" i="5"/>
  <c r="M24" i="5"/>
  <c r="L19" i="5"/>
  <c r="M19" i="5" l="1"/>
  <c r="N19" i="5"/>
  <c r="N25" i="5"/>
</calcChain>
</file>

<file path=xl/sharedStrings.xml><?xml version="1.0" encoding="utf-8"?>
<sst xmlns="http://schemas.openxmlformats.org/spreadsheetml/2006/main" count="72" uniqueCount="50">
  <si>
    <t>Energy Project Life Cycle Cash Flow Analysis</t>
  </si>
  <si>
    <t>Costs for Period</t>
  </si>
  <si>
    <t>Sub-total Costs</t>
  </si>
  <si>
    <t>Savings for Period</t>
  </si>
  <si>
    <t>Sub-total Savings</t>
  </si>
  <si>
    <t>Net Cash Flow</t>
  </si>
  <si>
    <t>Cummulative Cash Flow</t>
  </si>
  <si>
    <t>Discount Rate</t>
  </si>
  <si>
    <t>Discounted Cash Flow</t>
  </si>
  <si>
    <t>Net Present Value (NPV) :</t>
  </si>
  <si>
    <t>Internal Rate of Return (IRR) :</t>
  </si>
  <si>
    <t>Cost</t>
  </si>
  <si>
    <t>Year</t>
  </si>
  <si>
    <t>O&amp;M</t>
  </si>
  <si>
    <t>Savings</t>
  </si>
  <si>
    <t>Inflation Rate</t>
  </si>
  <si>
    <t>Project</t>
  </si>
  <si>
    <t>Life</t>
  </si>
  <si>
    <t>IRR</t>
  </si>
  <si>
    <t>NPV</t>
  </si>
  <si>
    <t>Inflation</t>
  </si>
  <si>
    <t>Yrs</t>
  </si>
  <si>
    <t>Net Cash</t>
  </si>
  <si>
    <t>Flow</t>
  </si>
  <si>
    <t>Project Financial Comparison Tool</t>
  </si>
  <si>
    <t>P1</t>
  </si>
  <si>
    <t>Project 1</t>
  </si>
  <si>
    <t>Project 2</t>
  </si>
  <si>
    <t>Savings with Inflation</t>
  </si>
  <si>
    <t>Net Present Value</t>
  </si>
  <si>
    <t>Simple Payback</t>
  </si>
  <si>
    <t>Internal Rate of Return</t>
  </si>
  <si>
    <t>Savings to Investment Ratio</t>
  </si>
  <si>
    <t>Modified Internal Rate of Return</t>
  </si>
  <si>
    <t>MIRR</t>
  </si>
  <si>
    <t>SIR</t>
  </si>
  <si>
    <t>Annual Project Savings</t>
  </si>
  <si>
    <t>Project Costs</t>
  </si>
  <si>
    <t>0</t>
  </si>
  <si>
    <t xml:space="preserve"> IRR</t>
  </si>
  <si>
    <t>Financing Rate (for MIRR)</t>
  </si>
  <si>
    <t>Re-Investment Rate (for MIRR)</t>
  </si>
  <si>
    <t>Project 3</t>
  </si>
  <si>
    <t>Project 4</t>
  </si>
  <si>
    <t>Project 5</t>
  </si>
  <si>
    <t>Year of Project</t>
  </si>
  <si>
    <t>Financial Metrics</t>
  </si>
  <si>
    <t>Cumulative Cash Flow</t>
  </si>
  <si>
    <t>Present Value (PV) of Net Cash Flow</t>
  </si>
  <si>
    <t>Cumulative PV of Net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</si>
</sst>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[$$-1009]#,##0"/>
    <numFmt numFmtId="168" formatCode="&quot;$&quot;#,##0_);[Red]\(&quot;$&quot;#,##0\)"/>
    <numFmt numFmtId="169" formatCode="&quot;$&quot;#,##0"/>
    <numFmt numFmtId="170" formatCode="#,##0.0;[Red]#,##0.0"/>
    <numFmt numFmtId="171" formatCode="0.0&quot; yrs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/>
      <right style="dotted">
        <color indexed="22"/>
      </right>
      <top style="thin">
        <color indexed="64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 style="thin">
        <color indexed="64"/>
      </bottom>
      <diagonal/>
    </border>
    <border>
      <left style="dotted">
        <color theme="0" tint="-0.24994659260841701"/>
      </left>
      <right style="thin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5">
    <xf numFmtId="0" fontId="0" fillId="0" borderId="0" xfId="0"/>
    <xf numFmtId="0" fontId="2" fillId="0" borderId="1" xfId="0" applyFont="1" applyBorder="1" applyAlignment="1" applyProtection="1">
      <alignment horizontal="right"/>
    </xf>
    <xf numFmtId="167" fontId="2" fillId="0" borderId="1" xfId="1" applyNumberFormat="1" applyFont="1" applyBorder="1" applyProtection="1"/>
    <xf numFmtId="0" fontId="2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horizontal="right"/>
    </xf>
    <xf numFmtId="168" fontId="8" fillId="0" borderId="1" xfId="1" applyNumberFormat="1" applyFont="1" applyBorder="1" applyProtection="1"/>
    <xf numFmtId="0" fontId="8" fillId="0" borderId="0" xfId="0" applyFont="1" applyAlignment="1" applyProtection="1">
      <alignment horizontal="right"/>
    </xf>
    <xf numFmtId="168" fontId="8" fillId="0" borderId="0" xfId="1" applyNumberFormat="1" applyFont="1" applyProtection="1"/>
    <xf numFmtId="0" fontId="8" fillId="0" borderId="2" xfId="0" applyFont="1" applyBorder="1" applyAlignment="1" applyProtection="1">
      <alignment horizontal="right"/>
    </xf>
    <xf numFmtId="168" fontId="8" fillId="0" borderId="2" xfId="1" applyNumberFormat="1" applyFont="1" applyBorder="1" applyProtection="1"/>
    <xf numFmtId="0" fontId="2" fillId="0" borderId="3" xfId="0" applyFont="1" applyBorder="1" applyAlignment="1" applyProtection="1">
      <alignment horizontal="right"/>
    </xf>
    <xf numFmtId="168" fontId="2" fillId="0" borderId="3" xfId="1" applyNumberFormat="1" applyFont="1" applyBorder="1" applyProtection="1"/>
    <xf numFmtId="0" fontId="2" fillId="0" borderId="2" xfId="0" applyFont="1" applyBorder="1" applyAlignment="1" applyProtection="1">
      <alignment horizontal="right"/>
    </xf>
    <xf numFmtId="168" fontId="8" fillId="0" borderId="3" xfId="0" applyNumberFormat="1" applyFont="1" applyBorder="1" applyProtection="1"/>
    <xf numFmtId="169" fontId="2" fillId="0" borderId="0" xfId="0" applyNumberFormat="1" applyFont="1" applyProtection="1"/>
    <xf numFmtId="0" fontId="2" fillId="0" borderId="0" xfId="0" applyFont="1" applyProtection="1"/>
    <xf numFmtId="0" fontId="5" fillId="0" borderId="0" xfId="0" applyFont="1" applyAlignment="1" applyProtection="1">
      <alignment horizontal="right"/>
    </xf>
    <xf numFmtId="0" fontId="10" fillId="0" borderId="0" xfId="0" applyFont="1" applyProtection="1"/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166" fontId="9" fillId="0" borderId="0" xfId="3" applyNumberFormat="1" applyFont="1" applyAlignment="1" applyProtection="1">
      <alignment horizontal="center"/>
    </xf>
    <xf numFmtId="169" fontId="8" fillId="0" borderId="1" xfId="0" applyNumberFormat="1" applyFont="1" applyBorder="1" applyAlignment="1" applyProtection="1">
      <alignment horizontal="right"/>
    </xf>
    <xf numFmtId="167" fontId="8" fillId="0" borderId="4" xfId="1" applyNumberFormat="1" applyFont="1" applyBorder="1" applyProtection="1"/>
    <xf numFmtId="167" fontId="8" fillId="0" borderId="5" xfId="1" applyNumberFormat="1" applyFont="1" applyBorder="1" applyProtection="1"/>
    <xf numFmtId="167" fontId="8" fillId="0" borderId="6" xfId="1" applyNumberFormat="1" applyFont="1" applyBorder="1" applyProtection="1"/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167" fontId="2" fillId="0" borderId="0" xfId="1" applyNumberFormat="1" applyFont="1" applyProtection="1"/>
    <xf numFmtId="0" fontId="8" fillId="0" borderId="7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right"/>
    </xf>
    <xf numFmtId="0" fontId="8" fillId="0" borderId="9" xfId="0" applyFont="1" applyBorder="1" applyAlignment="1" applyProtection="1">
      <alignment horizontal="right"/>
    </xf>
    <xf numFmtId="10" fontId="7" fillId="0" borderId="2" xfId="3" applyNumberFormat="1" applyFont="1" applyBorder="1" applyProtection="1"/>
    <xf numFmtId="0" fontId="2" fillId="0" borderId="2" xfId="0" applyFont="1" applyBorder="1" applyProtection="1"/>
    <xf numFmtId="168" fontId="2" fillId="0" borderId="0" xfId="0" applyNumberFormat="1" applyFont="1" applyProtection="1"/>
    <xf numFmtId="9" fontId="9" fillId="0" borderId="0" xfId="3" applyNumberFormat="1" applyFont="1" applyAlignment="1" applyProtection="1">
      <alignment horizontal="center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right"/>
      <protection locked="0"/>
    </xf>
    <xf numFmtId="169" fontId="8" fillId="3" borderId="7" xfId="0" applyNumberFormat="1" applyFont="1" applyFill="1" applyBorder="1" applyAlignment="1" applyProtection="1">
      <alignment horizontal="right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right"/>
      <protection locked="0"/>
    </xf>
    <xf numFmtId="169" fontId="8" fillId="3" borderId="8" xfId="0" applyNumberFormat="1" applyFont="1" applyFill="1" applyBorder="1" applyAlignment="1" applyProtection="1">
      <alignment horizontal="right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right"/>
      <protection locked="0"/>
    </xf>
    <xf numFmtId="170" fontId="8" fillId="0" borderId="1" xfId="1" applyNumberFormat="1" applyFont="1" applyBorder="1" applyAlignment="1" applyProtection="1">
      <alignment horizontal="center"/>
    </xf>
    <xf numFmtId="0" fontId="8" fillId="0" borderId="0" xfId="0" applyFont="1"/>
    <xf numFmtId="1" fontId="0" fillId="0" borderId="0" xfId="0" applyNumberFormat="1"/>
    <xf numFmtId="169" fontId="0" fillId="0" borderId="0" xfId="0" applyNumberFormat="1"/>
    <xf numFmtId="0" fontId="8" fillId="0" borderId="3" xfId="0" applyFont="1" applyBorder="1"/>
    <xf numFmtId="0" fontId="0" fillId="0" borderId="3" xfId="0" applyBorder="1"/>
    <xf numFmtId="0" fontId="8" fillId="0" borderId="2" xfId="0" applyFont="1" applyBorder="1"/>
    <xf numFmtId="1" fontId="8" fillId="0" borderId="0" xfId="0" applyNumberFormat="1" applyFont="1"/>
    <xf numFmtId="1" fontId="0" fillId="0" borderId="3" xfId="0" applyNumberFormat="1" applyBorder="1"/>
    <xf numFmtId="1" fontId="8" fillId="0" borderId="3" xfId="0" applyNumberFormat="1" applyFont="1" applyBorder="1"/>
    <xf numFmtId="0" fontId="8" fillId="0" borderId="0" xfId="0" applyFont="1" applyBorder="1"/>
    <xf numFmtId="0" fontId="2" fillId="0" borderId="3" xfId="0" applyFont="1" applyBorder="1"/>
    <xf numFmtId="0" fontId="2" fillId="0" borderId="0" xfId="0" applyFont="1"/>
    <xf numFmtId="169" fontId="0" fillId="3" borderId="12" xfId="0" applyNumberFormat="1" applyFill="1" applyBorder="1" applyAlignment="1" applyProtection="1">
      <alignment vertical="center"/>
      <protection locked="0"/>
    </xf>
    <xf numFmtId="169" fontId="0" fillId="3" borderId="13" xfId="0" applyNumberFormat="1" applyFill="1" applyBorder="1" applyAlignment="1" applyProtection="1">
      <alignment vertical="center"/>
      <protection locked="0"/>
    </xf>
    <xf numFmtId="169" fontId="0" fillId="3" borderId="14" xfId="0" applyNumberFormat="1" applyFill="1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center" vertical="center"/>
    </xf>
    <xf numFmtId="164" fontId="8" fillId="3" borderId="4" xfId="0" applyNumberFormat="1" applyFont="1" applyFill="1" applyBorder="1" applyAlignment="1" applyProtection="1">
      <alignment horizontal="center"/>
      <protection locked="0"/>
    </xf>
    <xf numFmtId="164" fontId="8" fillId="3" borderId="5" xfId="0" applyNumberFormat="1" applyFont="1" applyFill="1" applyBorder="1" applyAlignment="1" applyProtection="1">
      <alignment horizontal="center"/>
      <protection locked="0"/>
    </xf>
    <xf numFmtId="168" fontId="8" fillId="0" borderId="0" xfId="2" applyNumberFormat="1" applyFont="1" applyProtection="1"/>
    <xf numFmtId="168" fontId="8" fillId="0" borderId="2" xfId="2" applyNumberFormat="1" applyFont="1" applyBorder="1" applyProtection="1"/>
    <xf numFmtId="168" fontId="2" fillId="0" borderId="3" xfId="2" applyNumberFormat="1" applyFont="1" applyBorder="1" applyProtection="1"/>
    <xf numFmtId="167" fontId="2" fillId="0" borderId="0" xfId="2" applyNumberFormat="1" applyFont="1" applyProtection="1"/>
    <xf numFmtId="10" fontId="7" fillId="0" borderId="2" xfId="4" applyNumberFormat="1" applyFont="1" applyBorder="1" applyProtection="1"/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9" fontId="0" fillId="3" borderId="10" xfId="0" applyNumberForma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66" fontId="0" fillId="3" borderId="0" xfId="0" applyNumberForma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</xf>
    <xf numFmtId="168" fontId="8" fillId="0" borderId="0" xfId="0" applyNumberFormat="1" applyFont="1" applyBorder="1" applyProtection="1"/>
    <xf numFmtId="169" fontId="8" fillId="3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169" fontId="8" fillId="3" borderId="0" xfId="0" applyNumberFormat="1" applyFont="1" applyFill="1" applyBorder="1" applyAlignment="1" applyProtection="1">
      <alignment horizontal="right"/>
      <protection locked="0"/>
    </xf>
    <xf numFmtId="168" fontId="8" fillId="0" borderId="0" xfId="2" applyNumberFormat="1" applyFont="1" applyBorder="1" applyProtection="1"/>
    <xf numFmtId="169" fontId="8" fillId="0" borderId="0" xfId="0" applyNumberFormat="1" applyFont="1" applyBorder="1" applyAlignment="1" applyProtection="1">
      <alignment horizontal="right"/>
    </xf>
    <xf numFmtId="170" fontId="2" fillId="0" borderId="0" xfId="2" applyNumberFormat="1" applyFont="1" applyBorder="1" applyAlignment="1" applyProtection="1">
      <alignment horizontal="center"/>
    </xf>
    <xf numFmtId="169" fontId="8" fillId="0" borderId="3" xfId="0" applyNumberFormat="1" applyFont="1" applyBorder="1" applyAlignment="1" applyProtection="1">
      <alignment horizontal="right"/>
    </xf>
    <xf numFmtId="170" fontId="2" fillId="0" borderId="3" xfId="2" applyNumberFormat="1" applyFont="1" applyBorder="1" applyAlignment="1" applyProtection="1">
      <alignment horizontal="center"/>
    </xf>
    <xf numFmtId="168" fontId="8" fillId="0" borderId="3" xfId="2" applyNumberFormat="1" applyFont="1" applyBorder="1" applyProtection="1"/>
    <xf numFmtId="164" fontId="2" fillId="0" borderId="2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6" fontId="0" fillId="3" borderId="2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1" fontId="2" fillId="0" borderId="0" xfId="0" applyNumberFormat="1" applyFont="1" applyAlignment="1" applyProtection="1">
      <alignment horizontal="center"/>
      <protection hidden="1"/>
    </xf>
    <xf numFmtId="0" fontId="0" fillId="0" borderId="0" xfId="0" applyBorder="1" applyProtection="1"/>
    <xf numFmtId="0" fontId="2" fillId="0" borderId="0" xfId="0" quotePrefix="1" applyFont="1" applyBorder="1" applyAlignment="1" applyProtection="1">
      <alignment horizontal="center"/>
    </xf>
    <xf numFmtId="166" fontId="8" fillId="0" borderId="0" xfId="4" applyNumberFormat="1" applyFont="1" applyAlignment="1" applyProtection="1">
      <alignment horizontal="center"/>
    </xf>
    <xf numFmtId="168" fontId="8" fillId="0" borderId="0" xfId="0" applyNumberFormat="1" applyFont="1" applyAlignment="1" applyProtection="1">
      <alignment horizontal="center"/>
    </xf>
    <xf numFmtId="164" fontId="8" fillId="0" borderId="0" xfId="0" applyNumberFormat="1" applyFont="1" applyAlignment="1" applyProtection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171" fontId="8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right"/>
    </xf>
    <xf numFmtId="166" fontId="0" fillId="0" borderId="12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65" fontId="0" fillId="0" borderId="19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165" fontId="0" fillId="0" borderId="20" xfId="0" applyNumberFormat="1" applyBorder="1" applyAlignment="1">
      <alignment horizontal="center" vertical="center"/>
    </xf>
    <xf numFmtId="169" fontId="8" fillId="3" borderId="13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vertical="top" wrapText="1"/>
    </xf>
    <xf numFmtId="0" fontId="4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/>
    <xf numFmtId="168" fontId="9" fillId="0" borderId="0" xfId="0" applyNumberFormat="1" applyFont="1" applyAlignment="1" applyProtection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Cash Flows</a:t>
            </a:r>
          </a:p>
        </c:rich>
      </c:tx>
      <c:layout>
        <c:manualLayout>
          <c:xMode val="edge"/>
          <c:yMode val="edge"/>
          <c:x val="0.39445871189178272"/>
          <c:y val="1.76829432157157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14862277631962673"/>
          <c:w val="0.8135949256342957"/>
          <c:h val="0.79997666958296876"/>
        </c:manualLayout>
      </c:layout>
      <c:barChart>
        <c:barDir val="col"/>
        <c:grouping val="clustered"/>
        <c:varyColors val="0"/>
        <c:ser>
          <c:idx val="1"/>
          <c:order val="0"/>
          <c:tx>
            <c:v>Cumulative Cash Flow</c:v>
          </c:tx>
          <c:spPr>
            <a:solidFill>
              <a:srgbClr val="4F81BD"/>
            </a:solidFill>
          </c:spPr>
          <c:invertIfNegative val="1"/>
          <c:cat>
            <c:strRef>
              <c:f>'Single Project Analysis'!$D$4:$N$4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'Single Project Analysis'!$D$15:$N$15</c:f>
              <c:numCache>
                <c:formatCode>"$"#,##0_);[Red]\("$"#,##0\)</c:formatCode>
                <c:ptCount val="11"/>
                <c:pt idx="0">
                  <c:v>-1000</c:v>
                </c:pt>
                <c:pt idx="1">
                  <c:v>-480</c:v>
                </c:pt>
                <c:pt idx="2">
                  <c:v>60.800000000000068</c:v>
                </c:pt>
                <c:pt idx="3">
                  <c:v>623.23200000000008</c:v>
                </c:pt>
                <c:pt idx="4">
                  <c:v>1208.1612800000003</c:v>
                </c:pt>
                <c:pt idx="5">
                  <c:v>1816.4877312000003</c:v>
                </c:pt>
                <c:pt idx="6">
                  <c:v>2449.1472404480005</c:v>
                </c:pt>
                <c:pt idx="7">
                  <c:v>3107.1131300659208</c:v>
                </c:pt>
                <c:pt idx="8">
                  <c:v>3791.3976552685581</c:v>
                </c:pt>
                <c:pt idx="9">
                  <c:v>4503.0535614793007</c:v>
                </c:pt>
                <c:pt idx="10">
                  <c:v>5243.1757039384729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A0D-4B2C-AEF9-D2659130793F}"/>
            </c:ext>
          </c:extLst>
        </c:ser>
        <c:ser>
          <c:idx val="0"/>
          <c:order val="1"/>
          <c:tx>
            <c:v>Discounted Cumulative Cash Flow</c:v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val>
            <c:numRef>
              <c:f>'Single Project Analysis'!$D$19:$N$19</c:f>
              <c:numCache>
                <c:formatCode>"$"#,##0_);[Red]\("$"#,##0\)</c:formatCode>
                <c:ptCount val="11"/>
                <c:pt idx="0">
                  <c:v>-1000</c:v>
                </c:pt>
                <c:pt idx="1">
                  <c:v>-504.76190476190482</c:v>
                </c:pt>
                <c:pt idx="2">
                  <c:v>-14.240362811791385</c:v>
                </c:pt>
                <c:pt idx="3">
                  <c:v>471.60954540546373</c:v>
                </c:pt>
                <c:pt idx="4">
                  <c:v>952.83231163969754</c:v>
                </c:pt>
                <c:pt idx="5">
                  <c:v>1429.4720039097958</c:v>
                </c:pt>
                <c:pt idx="6">
                  <c:v>1901.5722705392263</c:v>
                </c:pt>
                <c:pt idx="7">
                  <c:v>2369.1763441531384</c:v>
                </c:pt>
                <c:pt idx="8">
                  <c:v>2832.3270456373943</c:v>
                </c:pt>
                <c:pt idx="9">
                  <c:v>3291.0667880598958</c:v>
                </c:pt>
                <c:pt idx="10">
                  <c:v>3745.4375805545637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D-4B2C-AEF9-D2659130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14608"/>
        <c:axId val="1"/>
      </c:barChart>
      <c:catAx>
        <c:axId val="6815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15146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370280637997175"/>
          <c:y val="0.16024159522721773"/>
          <c:w val="0.76467676155865139"/>
          <c:h val="0.103036736448899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Net Annual Cash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22461588674472682"/>
          <c:w val="0.8135949256342957"/>
          <c:h val="0.723983517604340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81BD"/>
            </a:solidFill>
          </c:spPr>
          <c:invertIfNegative val="1"/>
          <c:cat>
            <c:strRef>
              <c:f>'Single Project Analysis'!$D$4:$N$4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'Single Project Analysis'!$D$14:$N$14</c:f>
              <c:numCache>
                <c:formatCode>"$"#,##0_);[Red]\("$"#,##0\)</c:formatCode>
                <c:ptCount val="11"/>
                <c:pt idx="0">
                  <c:v>-1000</c:v>
                </c:pt>
                <c:pt idx="1">
                  <c:v>520</c:v>
                </c:pt>
                <c:pt idx="2">
                  <c:v>540.80000000000007</c:v>
                </c:pt>
                <c:pt idx="3">
                  <c:v>562.43200000000002</c:v>
                </c:pt>
                <c:pt idx="4">
                  <c:v>584.92928000000006</c:v>
                </c:pt>
                <c:pt idx="5">
                  <c:v>608.32645120000018</c:v>
                </c:pt>
                <c:pt idx="6">
                  <c:v>632.65950924800018</c:v>
                </c:pt>
                <c:pt idx="7">
                  <c:v>657.96588961792008</c:v>
                </c:pt>
                <c:pt idx="8">
                  <c:v>684.28452520263704</c:v>
                </c:pt>
                <c:pt idx="9">
                  <c:v>711.65590621074261</c:v>
                </c:pt>
                <c:pt idx="10">
                  <c:v>740.12214245917232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717-4ADD-BD76-7D58FC1B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15248"/>
        <c:axId val="1"/>
      </c:barChart>
      <c:catAx>
        <c:axId val="6815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1515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Cummulative Cash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14862277631962673"/>
          <c:w val="0.8135949256342957"/>
          <c:h val="0.7999766695829687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81BD"/>
            </a:solidFill>
          </c:spPr>
          <c:invertIfNegative val="1"/>
          <c:cat>
            <c:numRef>
              <c:f>'Multi Project Analysis'!$E$4:$O$4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'Multi Project Analysis'!$E$41:$O$41</c:f>
              <c:numCache>
                <c:formatCode>"$"#,##0_);[Red]\("$"#,##0\)</c:formatCode>
                <c:ptCount val="11"/>
                <c:pt idx="0">
                  <c:v>-100</c:v>
                </c:pt>
                <c:pt idx="1">
                  <c:v>-68.8</c:v>
                </c:pt>
                <c:pt idx="2">
                  <c:v>-36.351999999999997</c:v>
                </c:pt>
                <c:pt idx="3">
                  <c:v>-2.6060799999999915</c:v>
                </c:pt>
                <c:pt idx="4">
                  <c:v>32.489676800000012</c:v>
                </c:pt>
                <c:pt idx="5">
                  <c:v>68.989263872000024</c:v>
                </c:pt>
                <c:pt idx="6">
                  <c:v>68.989263872000024</c:v>
                </c:pt>
                <c:pt idx="7">
                  <c:v>68.989263872000024</c:v>
                </c:pt>
                <c:pt idx="8">
                  <c:v>68.989263872000024</c:v>
                </c:pt>
                <c:pt idx="9">
                  <c:v>68.989263872000024</c:v>
                </c:pt>
                <c:pt idx="10">
                  <c:v>68.989263872000024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300-4AD0-A2F2-EAF2FC00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789040"/>
        <c:axId val="1"/>
      </c:barChart>
      <c:catAx>
        <c:axId val="6807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07890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Net Annual Cash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84951881014872"/>
          <c:y val="0.22461588674472682"/>
          <c:w val="0.8135949256342957"/>
          <c:h val="0.723983517604340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81BD"/>
            </a:solidFill>
          </c:spPr>
          <c:invertIfNegative val="1"/>
          <c:cat>
            <c:numRef>
              <c:f>'Multi Project Analysis'!$E$4:$O$4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'Multi Project Analysis'!$E$40:$O$40</c:f>
              <c:numCache>
                <c:formatCode>"$"#,##0_);[Red]\("$"#,##0\)</c:formatCode>
                <c:ptCount val="11"/>
                <c:pt idx="0">
                  <c:v>-100</c:v>
                </c:pt>
                <c:pt idx="1">
                  <c:v>31.200000000000003</c:v>
                </c:pt>
                <c:pt idx="2">
                  <c:v>32.448</c:v>
                </c:pt>
                <c:pt idx="3">
                  <c:v>33.745920000000005</c:v>
                </c:pt>
                <c:pt idx="4">
                  <c:v>35.095756800000004</c:v>
                </c:pt>
                <c:pt idx="5">
                  <c:v>36.499587072000011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3AA-4ACF-942F-EB3CFE503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789680"/>
        <c:axId val="1"/>
      </c:barChart>
      <c:catAx>
        <c:axId val="6807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\$#,##0_);[Red]\(\$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0789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27</xdr:row>
      <xdr:rowOff>38100</xdr:rowOff>
    </xdr:from>
    <xdr:to>
      <xdr:col>6</xdr:col>
      <xdr:colOff>137160</xdr:colOff>
      <xdr:row>40</xdr:row>
      <xdr:rowOff>38100</xdr:rowOff>
    </xdr:to>
    <xdr:graphicFrame macro="">
      <xdr:nvGraphicFramePr>
        <xdr:cNvPr id="81027" name="Chart 1">
          <a:extLst>
            <a:ext uri="{FF2B5EF4-FFF2-40B4-BE49-F238E27FC236}">
              <a16:creationId xmlns:a16="http://schemas.microsoft.com/office/drawing/2014/main" id="{5AB34B6E-490C-4A4A-A7D7-A6518DEED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167640</xdr:colOff>
      <xdr:row>27</xdr:row>
      <xdr:rowOff>38100</xdr:rowOff>
    </xdr:from>
    <xdr:to>
      <xdr:col>13</xdr:col>
      <xdr:colOff>419100</xdr:colOff>
      <xdr:row>40</xdr:row>
      <xdr:rowOff>45720</xdr:rowOff>
    </xdr:to>
    <xdr:graphicFrame macro="">
      <xdr:nvGraphicFramePr>
        <xdr:cNvPr id="81028" name="Chart 2">
          <a:extLst>
            <a:ext uri="{FF2B5EF4-FFF2-40B4-BE49-F238E27FC236}">
              <a16:creationId xmlns:a16="http://schemas.microsoft.com/office/drawing/2014/main" id="{D370BB14-B5D5-4B57-A320-A3EE7E863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23</xdr:row>
      <xdr:rowOff>15240</xdr:rowOff>
    </xdr:from>
    <xdr:to>
      <xdr:col>22</xdr:col>
      <xdr:colOff>182880</xdr:colOff>
      <xdr:row>43</xdr:row>
      <xdr:rowOff>7620</xdr:rowOff>
    </xdr:to>
    <xdr:graphicFrame macro="">
      <xdr:nvGraphicFramePr>
        <xdr:cNvPr id="2225" name="Chart 2">
          <a:extLst>
            <a:ext uri="{FF2B5EF4-FFF2-40B4-BE49-F238E27FC236}">
              <a16:creationId xmlns:a16="http://schemas.microsoft.com/office/drawing/2014/main" id="{5423454A-6621-48B8-B8F4-ABE1E78B3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160020</xdr:colOff>
      <xdr:row>2</xdr:row>
      <xdr:rowOff>129540</xdr:rowOff>
    </xdr:from>
    <xdr:to>
      <xdr:col>22</xdr:col>
      <xdr:colOff>160020</xdr:colOff>
      <xdr:row>22</xdr:row>
      <xdr:rowOff>38100</xdr:rowOff>
    </xdr:to>
    <xdr:graphicFrame macro="">
      <xdr:nvGraphicFramePr>
        <xdr:cNvPr id="2226" name="Chart 3">
          <a:extLst>
            <a:ext uri="{FF2B5EF4-FFF2-40B4-BE49-F238E27FC236}">
              <a16:creationId xmlns:a16="http://schemas.microsoft.com/office/drawing/2014/main" id="{CE322BA1-E1F8-41BD-B93C-8AD708696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\Stephen%20&amp;%20Garth\AMO-LAS\Energy%20Project%20Financial%20Analysis%20vLAS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 Project Analysis"/>
      <sheetName val="New Single Project Analysis"/>
    </sheetNames>
    <sheetDataSet>
      <sheetData sheetId="0">
        <row r="29">
          <cell r="C29">
            <v>0.06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showRowColHeaders="0" showZeros="0" tabSelected="1" zoomScaleNormal="100" workbookViewId="0">
      <selection activeCell="D23" sqref="D23"/>
    </sheetView>
  </sheetViews>
  <sheetFormatPr defaultRowHeight="13.2" x14ac:dyDescent="0.25"/>
  <cols>
    <col min="1" max="1" width="2" customWidth="1"/>
    <col min="2" max="2" width="31.6640625" customWidth="1"/>
    <col min="3" max="3" width="8.44140625" customWidth="1"/>
    <col min="4" max="14" width="10.109375" customWidth="1"/>
    <col min="15" max="15" width="2" customWidth="1"/>
    <col min="16" max="16" width="1.88671875" customWidth="1"/>
  </cols>
  <sheetData>
    <row r="1" spans="1:16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7.399999999999999" x14ac:dyDescent="0.3">
      <c r="A2" s="18"/>
      <c r="B2" s="116" t="s">
        <v>0</v>
      </c>
      <c r="C2" s="116"/>
      <c r="D2" s="116"/>
      <c r="E2" s="116"/>
      <c r="F2" s="117"/>
      <c r="G2" s="117"/>
      <c r="H2" s="117"/>
      <c r="I2" s="117"/>
      <c r="J2" s="117"/>
      <c r="K2" s="15"/>
      <c r="L2" s="15"/>
      <c r="M2" s="28"/>
    </row>
    <row r="3" spans="1:16" x14ac:dyDescent="0.25">
      <c r="A3" s="18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8"/>
      <c r="P3" s="18"/>
    </row>
    <row r="4" spans="1:16" x14ac:dyDescent="0.25">
      <c r="A4" s="18"/>
      <c r="B4" s="76" t="s">
        <v>45</v>
      </c>
      <c r="C4" s="91"/>
      <c r="D4" s="96" t="s">
        <v>38</v>
      </c>
      <c r="E4" s="91">
        <v>1</v>
      </c>
      <c r="F4" s="91">
        <v>2</v>
      </c>
      <c r="G4" s="91">
        <v>3</v>
      </c>
      <c r="H4" s="91">
        <v>4</v>
      </c>
      <c r="I4" s="91">
        <v>5</v>
      </c>
      <c r="J4" s="91">
        <v>6</v>
      </c>
      <c r="K4" s="91">
        <v>7</v>
      </c>
      <c r="L4" s="91">
        <v>8</v>
      </c>
      <c r="M4" s="91">
        <v>9</v>
      </c>
      <c r="N4" s="91">
        <v>10</v>
      </c>
      <c r="O4" s="18"/>
      <c r="P4" s="18"/>
    </row>
    <row r="5" spans="1:16" x14ac:dyDescent="0.25">
      <c r="A5" s="18"/>
      <c r="B5" s="76"/>
      <c r="C5" s="91"/>
      <c r="D5" s="96"/>
      <c r="E5" s="91"/>
      <c r="F5" s="91"/>
      <c r="G5" s="91"/>
      <c r="H5" s="91"/>
      <c r="I5" s="91"/>
      <c r="J5" s="91"/>
      <c r="K5" s="91"/>
      <c r="L5" s="91"/>
      <c r="M5" s="91"/>
      <c r="N5" s="91"/>
      <c r="O5" s="18"/>
      <c r="P5" s="18"/>
    </row>
    <row r="6" spans="1:16" x14ac:dyDescent="0.25">
      <c r="A6" s="18"/>
      <c r="B6" s="1" t="s">
        <v>37</v>
      </c>
      <c r="C6" s="21"/>
      <c r="D6" s="78">
        <v>1000</v>
      </c>
      <c r="E6" s="78"/>
      <c r="F6" s="78"/>
      <c r="G6" s="78"/>
      <c r="H6" s="78">
        <v>0</v>
      </c>
      <c r="I6" s="78"/>
      <c r="J6" s="78"/>
      <c r="K6" s="78">
        <v>0</v>
      </c>
      <c r="L6" s="78"/>
      <c r="M6" s="78"/>
      <c r="N6" s="78"/>
      <c r="O6" s="18"/>
      <c r="P6" s="18"/>
    </row>
    <row r="7" spans="1:16" hidden="1" x14ac:dyDescent="0.25">
      <c r="A7" s="18"/>
      <c r="B7" s="76"/>
      <c r="C7" s="85"/>
      <c r="D7" s="47">
        <f t="shared" ref="D7:N7" si="0">D6*(1+sdiscrate)^-D4</f>
        <v>1000</v>
      </c>
      <c r="E7" s="47">
        <f t="shared" si="0"/>
        <v>0</v>
      </c>
      <c r="F7" s="47">
        <f t="shared" si="0"/>
        <v>0</v>
      </c>
      <c r="G7" s="47">
        <f t="shared" si="0"/>
        <v>0</v>
      </c>
      <c r="H7" s="47">
        <f t="shared" si="0"/>
        <v>0</v>
      </c>
      <c r="I7" s="47">
        <f t="shared" si="0"/>
        <v>0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7">
        <f t="shared" si="0"/>
        <v>0</v>
      </c>
      <c r="N7" s="47">
        <f t="shared" si="0"/>
        <v>0</v>
      </c>
      <c r="O7" s="18"/>
      <c r="P7" s="18"/>
    </row>
    <row r="8" spans="1:16" x14ac:dyDescent="0.25">
      <c r="A8" s="18"/>
      <c r="B8" s="76"/>
      <c r="C8" s="91"/>
      <c r="D8" s="91"/>
      <c r="E8" s="76"/>
      <c r="F8" s="91"/>
      <c r="G8" s="91"/>
      <c r="H8" s="91"/>
      <c r="I8" s="91"/>
      <c r="J8" s="91"/>
      <c r="K8" s="91"/>
      <c r="L8" s="91"/>
      <c r="M8" s="91"/>
      <c r="N8" s="91"/>
      <c r="O8" s="18"/>
      <c r="P8" s="18"/>
    </row>
    <row r="9" spans="1:16" x14ac:dyDescent="0.25">
      <c r="A9" s="18"/>
      <c r="B9" s="12" t="s">
        <v>15</v>
      </c>
      <c r="C9" s="92">
        <v>0.04</v>
      </c>
      <c r="D9" s="90"/>
      <c r="E9" s="93"/>
      <c r="F9" s="93"/>
      <c r="G9" s="93"/>
      <c r="H9" s="93"/>
      <c r="I9" s="93"/>
      <c r="J9" s="93"/>
      <c r="K9" s="93"/>
      <c r="L9" s="93"/>
      <c r="M9" s="93"/>
      <c r="N9" s="93"/>
      <c r="O9" s="18"/>
      <c r="P9" s="18"/>
    </row>
    <row r="10" spans="1:16" x14ac:dyDescent="0.25">
      <c r="A10" s="18"/>
      <c r="B10" s="76" t="s">
        <v>36</v>
      </c>
      <c r="D10" s="83">
        <v>500</v>
      </c>
      <c r="E10" s="84">
        <f>D10</f>
        <v>500</v>
      </c>
      <c r="F10" s="84">
        <f>E10</f>
        <v>500</v>
      </c>
      <c r="G10" s="84">
        <f t="shared" ref="G10:N10" si="1">F10</f>
        <v>500</v>
      </c>
      <c r="H10" s="84">
        <f t="shared" si="1"/>
        <v>500</v>
      </c>
      <c r="I10" s="84">
        <f t="shared" si="1"/>
        <v>500</v>
      </c>
      <c r="J10" s="84">
        <f t="shared" si="1"/>
        <v>500</v>
      </c>
      <c r="K10" s="84">
        <f t="shared" si="1"/>
        <v>500</v>
      </c>
      <c r="L10" s="84">
        <f t="shared" si="1"/>
        <v>500</v>
      </c>
      <c r="M10" s="84">
        <f t="shared" si="1"/>
        <v>500</v>
      </c>
      <c r="N10" s="84">
        <f t="shared" si="1"/>
        <v>500</v>
      </c>
      <c r="O10" s="18"/>
      <c r="P10" s="18"/>
    </row>
    <row r="11" spans="1:16" x14ac:dyDescent="0.25">
      <c r="A11" s="18"/>
      <c r="B11" s="10" t="s">
        <v>28</v>
      </c>
      <c r="C11" s="87"/>
      <c r="D11" s="88"/>
      <c r="E11" s="89">
        <f t="shared" ref="E11:N11" si="2">E10*(1+infrate)^E4</f>
        <v>520</v>
      </c>
      <c r="F11" s="89">
        <f t="shared" si="2"/>
        <v>540.80000000000007</v>
      </c>
      <c r="G11" s="89">
        <f t="shared" si="2"/>
        <v>562.43200000000002</v>
      </c>
      <c r="H11" s="89">
        <f t="shared" si="2"/>
        <v>584.92928000000006</v>
      </c>
      <c r="I11" s="89">
        <f t="shared" si="2"/>
        <v>608.32645120000018</v>
      </c>
      <c r="J11" s="89">
        <f t="shared" si="2"/>
        <v>632.65950924800018</v>
      </c>
      <c r="K11" s="89">
        <f t="shared" si="2"/>
        <v>657.96588961792008</v>
      </c>
      <c r="L11" s="89">
        <f t="shared" si="2"/>
        <v>684.28452520263704</v>
      </c>
      <c r="M11" s="89">
        <f t="shared" si="2"/>
        <v>711.65590621074261</v>
      </c>
      <c r="N11" s="89">
        <f t="shared" si="2"/>
        <v>740.12214245917232</v>
      </c>
      <c r="O11" s="18"/>
      <c r="P11" s="18"/>
    </row>
    <row r="12" spans="1:16" hidden="1" x14ac:dyDescent="0.25">
      <c r="A12" s="18"/>
      <c r="B12" s="76"/>
      <c r="C12" s="85"/>
      <c r="D12" s="86"/>
      <c r="E12" s="47">
        <f t="shared" ref="E12:N12" si="3">E11*(1+sdiscrate)^-E4</f>
        <v>495.23809523809518</v>
      </c>
      <c r="F12" s="47">
        <f t="shared" si="3"/>
        <v>490.52154195011343</v>
      </c>
      <c r="G12" s="47">
        <f t="shared" si="3"/>
        <v>485.84990821725512</v>
      </c>
      <c r="H12" s="47">
        <f t="shared" si="3"/>
        <v>481.22276623423375</v>
      </c>
      <c r="I12" s="47">
        <f t="shared" si="3"/>
        <v>476.63969227009824</v>
      </c>
      <c r="J12" s="47">
        <f t="shared" si="3"/>
        <v>472.10026662943062</v>
      </c>
      <c r="K12" s="47">
        <f t="shared" si="3"/>
        <v>467.60407361391213</v>
      </c>
      <c r="L12" s="47">
        <f t="shared" si="3"/>
        <v>463.15070148425599</v>
      </c>
      <c r="M12" s="47">
        <f t="shared" si="3"/>
        <v>458.73974242250119</v>
      </c>
      <c r="N12" s="47">
        <f t="shared" si="3"/>
        <v>454.37079249466785</v>
      </c>
      <c r="O12" s="18"/>
      <c r="P12" s="18"/>
    </row>
    <row r="13" spans="1:16" x14ac:dyDescent="0.25">
      <c r="A13" s="18"/>
      <c r="B13" s="6"/>
      <c r="C13" s="6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18"/>
      <c r="P13" s="18"/>
    </row>
    <row r="14" spans="1:16" x14ac:dyDescent="0.25">
      <c r="A14" s="18"/>
      <c r="B14" s="12" t="s">
        <v>5</v>
      </c>
      <c r="C14" s="8"/>
      <c r="D14" s="65">
        <f>-D6</f>
        <v>-1000</v>
      </c>
      <c r="E14" s="65">
        <f t="shared" ref="E14:N14" si="4">E11-E6</f>
        <v>520</v>
      </c>
      <c r="F14" s="65">
        <f t="shared" si="4"/>
        <v>540.80000000000007</v>
      </c>
      <c r="G14" s="65">
        <f t="shared" si="4"/>
        <v>562.43200000000002</v>
      </c>
      <c r="H14" s="65">
        <f t="shared" si="4"/>
        <v>584.92928000000006</v>
      </c>
      <c r="I14" s="65">
        <f t="shared" si="4"/>
        <v>608.32645120000018</v>
      </c>
      <c r="J14" s="65">
        <f t="shared" si="4"/>
        <v>632.65950924800018</v>
      </c>
      <c r="K14" s="65">
        <f t="shared" si="4"/>
        <v>657.96588961792008</v>
      </c>
      <c r="L14" s="65">
        <f t="shared" si="4"/>
        <v>684.28452520263704</v>
      </c>
      <c r="M14" s="65">
        <f t="shared" si="4"/>
        <v>711.65590621074261</v>
      </c>
      <c r="N14" s="65">
        <f t="shared" si="4"/>
        <v>740.12214245917232</v>
      </c>
      <c r="O14" s="18"/>
      <c r="P14" s="18"/>
    </row>
    <row r="15" spans="1:16" x14ac:dyDescent="0.25">
      <c r="A15" s="18"/>
      <c r="B15" s="10" t="s">
        <v>47</v>
      </c>
      <c r="C15" s="10"/>
      <c r="D15" s="66">
        <f>+D14</f>
        <v>-1000</v>
      </c>
      <c r="E15" s="66">
        <f>+D15+E14</f>
        <v>-480</v>
      </c>
      <c r="F15" s="66">
        <f t="shared" ref="F15:N15" si="5">+E15+F14</f>
        <v>60.800000000000068</v>
      </c>
      <c r="G15" s="66">
        <f t="shared" si="5"/>
        <v>623.23200000000008</v>
      </c>
      <c r="H15" s="66">
        <f t="shared" si="5"/>
        <v>1208.1612800000003</v>
      </c>
      <c r="I15" s="66">
        <f t="shared" si="5"/>
        <v>1816.4877312000003</v>
      </c>
      <c r="J15" s="66">
        <f t="shared" si="5"/>
        <v>2449.1472404480005</v>
      </c>
      <c r="K15" s="66">
        <f t="shared" si="5"/>
        <v>3107.1131300659208</v>
      </c>
      <c r="L15" s="66">
        <f t="shared" si="5"/>
        <v>3791.3976552685581</v>
      </c>
      <c r="M15" s="66">
        <f t="shared" si="5"/>
        <v>4503.0535614793007</v>
      </c>
      <c r="N15" s="66">
        <f t="shared" si="5"/>
        <v>5243.1757039384729</v>
      </c>
      <c r="O15" s="18"/>
      <c r="P15" s="18"/>
    </row>
    <row r="16" spans="1:16" x14ac:dyDescent="0.25">
      <c r="A16" s="18"/>
      <c r="B16" s="3"/>
      <c r="C16" s="3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8"/>
      <c r="P16" s="18"/>
    </row>
    <row r="17" spans="1:16" x14ac:dyDescent="0.25">
      <c r="A17" s="18"/>
      <c r="B17" s="12" t="s">
        <v>7</v>
      </c>
      <c r="C17" s="92">
        <v>0.05</v>
      </c>
      <c r="D17" s="68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18"/>
      <c r="P17" s="18"/>
    </row>
    <row r="18" spans="1:16" x14ac:dyDescent="0.25">
      <c r="A18" s="18"/>
      <c r="B18" s="76" t="s">
        <v>48</v>
      </c>
      <c r="C18" s="76"/>
      <c r="D18" s="77">
        <f t="shared" ref="D18:N18" si="6">D14*(1+sdiscrate)^-D4</f>
        <v>-1000</v>
      </c>
      <c r="E18" s="77">
        <f t="shared" si="6"/>
        <v>495.23809523809518</v>
      </c>
      <c r="F18" s="77">
        <f t="shared" si="6"/>
        <v>490.52154195011343</v>
      </c>
      <c r="G18" s="77">
        <f t="shared" si="6"/>
        <v>485.84990821725512</v>
      </c>
      <c r="H18" s="77">
        <f t="shared" si="6"/>
        <v>481.22276623423375</v>
      </c>
      <c r="I18" s="77">
        <f t="shared" si="6"/>
        <v>476.63969227009824</v>
      </c>
      <c r="J18" s="77">
        <f t="shared" si="6"/>
        <v>472.10026662943062</v>
      </c>
      <c r="K18" s="77">
        <f t="shared" si="6"/>
        <v>467.60407361391213</v>
      </c>
      <c r="L18" s="77">
        <f t="shared" si="6"/>
        <v>463.15070148425599</v>
      </c>
      <c r="M18" s="77">
        <f t="shared" si="6"/>
        <v>458.73974242250119</v>
      </c>
      <c r="N18" s="77">
        <f t="shared" si="6"/>
        <v>454.37079249466785</v>
      </c>
      <c r="O18" s="18"/>
      <c r="P18" s="18"/>
    </row>
    <row r="19" spans="1:16" x14ac:dyDescent="0.25">
      <c r="A19" s="18"/>
      <c r="B19" s="10" t="s">
        <v>49</v>
      </c>
      <c r="C19" s="10"/>
      <c r="D19" s="66">
        <f>+D18</f>
        <v>-1000</v>
      </c>
      <c r="E19" s="66">
        <f t="shared" ref="E19:N19" si="7">+D19+E18</f>
        <v>-504.76190476190482</v>
      </c>
      <c r="F19" s="66">
        <f t="shared" si="7"/>
        <v>-14.240362811791385</v>
      </c>
      <c r="G19" s="66">
        <f t="shared" si="7"/>
        <v>471.60954540546373</v>
      </c>
      <c r="H19" s="66">
        <f t="shared" si="7"/>
        <v>952.83231163969754</v>
      </c>
      <c r="I19" s="66">
        <f t="shared" si="7"/>
        <v>1429.4720039097958</v>
      </c>
      <c r="J19" s="66">
        <f t="shared" si="7"/>
        <v>1901.5722705392263</v>
      </c>
      <c r="K19" s="66">
        <f t="shared" si="7"/>
        <v>2369.1763441531384</v>
      </c>
      <c r="L19" s="66">
        <f t="shared" si="7"/>
        <v>2832.3270456373943</v>
      </c>
      <c r="M19" s="66">
        <f t="shared" si="7"/>
        <v>3291.0667880598958</v>
      </c>
      <c r="N19" s="66">
        <f t="shared" si="7"/>
        <v>3745.4375805545637</v>
      </c>
      <c r="O19" s="18"/>
      <c r="P19" s="18"/>
    </row>
    <row r="20" spans="1:16" x14ac:dyDescent="0.25">
      <c r="A20" s="18"/>
      <c r="B20" s="3"/>
      <c r="C20" s="3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14"/>
      <c r="P20" s="14"/>
    </row>
    <row r="21" spans="1:16" ht="13.5" customHeight="1" x14ac:dyDescent="0.3">
      <c r="A21" s="18"/>
      <c r="B21" s="105" t="s">
        <v>46</v>
      </c>
      <c r="C21" s="3"/>
      <c r="D21" s="25"/>
      <c r="E21" s="104" t="s">
        <v>12</v>
      </c>
      <c r="F21" s="104" t="s">
        <v>12</v>
      </c>
      <c r="G21" s="104" t="s">
        <v>12</v>
      </c>
      <c r="H21" s="104" t="s">
        <v>12</v>
      </c>
      <c r="I21" s="104" t="s">
        <v>12</v>
      </c>
      <c r="J21" s="104" t="s">
        <v>12</v>
      </c>
      <c r="K21" s="104" t="s">
        <v>12</v>
      </c>
      <c r="L21" s="104" t="s">
        <v>12</v>
      </c>
      <c r="M21" s="104" t="s">
        <v>12</v>
      </c>
      <c r="N21" s="104" t="s">
        <v>12</v>
      </c>
      <c r="O21" s="14"/>
      <c r="P21" s="14"/>
    </row>
    <row r="22" spans="1:16" x14ac:dyDescent="0.25">
      <c r="A22" s="18"/>
      <c r="B22" s="3" t="s">
        <v>30</v>
      </c>
      <c r="C22" s="103">
        <f>D6/D10</f>
        <v>2</v>
      </c>
      <c r="D22" s="82"/>
      <c r="E22" s="94">
        <f>E4</f>
        <v>1</v>
      </c>
      <c r="F22" s="94">
        <f t="shared" ref="F22:N22" si="8">F4</f>
        <v>2</v>
      </c>
      <c r="G22" s="94">
        <f t="shared" si="8"/>
        <v>3</v>
      </c>
      <c r="H22" s="94">
        <f t="shared" si="8"/>
        <v>4</v>
      </c>
      <c r="I22" s="94">
        <f t="shared" si="8"/>
        <v>5</v>
      </c>
      <c r="J22" s="94">
        <f t="shared" si="8"/>
        <v>6</v>
      </c>
      <c r="K22" s="94">
        <f t="shared" si="8"/>
        <v>7</v>
      </c>
      <c r="L22" s="94">
        <f t="shared" si="8"/>
        <v>8</v>
      </c>
      <c r="M22" s="94">
        <f t="shared" si="8"/>
        <v>9</v>
      </c>
      <c r="N22" s="94">
        <f t="shared" si="8"/>
        <v>10</v>
      </c>
      <c r="O22" s="14"/>
      <c r="P22" s="14"/>
    </row>
    <row r="23" spans="1:16" x14ac:dyDescent="0.25">
      <c r="A23" s="18"/>
      <c r="B23" s="79" t="s">
        <v>31</v>
      </c>
      <c r="C23" s="80" t="s">
        <v>39</v>
      </c>
      <c r="D23" s="18"/>
      <c r="E23" s="97">
        <f>IF($D$14,IRR($D$14:E14,0.1),0)</f>
        <v>-0.48</v>
      </c>
      <c r="F23" s="97">
        <f>IF($D$14,IRR($D$14:F14,0.1),0)</f>
        <v>3.9999999999952518E-2</v>
      </c>
      <c r="G23" s="97">
        <f>IF($D$14,IRR($D$14:G14,0.1),0)</f>
        <v>0.28310200566927701</v>
      </c>
      <c r="H23" s="97">
        <f>IF($D$14,IRR($D$14:H14,0.1),0)</f>
        <v>0.40299583482359513</v>
      </c>
      <c r="I23" s="97">
        <f>IF($D$14,IRR($D$14:I14,0.1),0)</f>
        <v>0.46683156360979527</v>
      </c>
      <c r="J23" s="97">
        <f>IF($D$14,IRR($D$14:J14,0.1),0)</f>
        <v>0.50290225393529342</v>
      </c>
      <c r="K23" s="97">
        <f>IF($D$14,IRR($D$14:K14,0.1),0)</f>
        <v>0.52419408115113053</v>
      </c>
      <c r="L23" s="97">
        <f>IF($D$14,IRR($D$14:L14,0.1),0)</f>
        <v>0.53717065940399977</v>
      </c>
      <c r="M23" s="97">
        <f>IF($D$14,IRR($D$14:M14,0.1),0)</f>
        <v>0.54526772590963923</v>
      </c>
      <c r="N23" s="97">
        <f>IF($D$14,IRR($D$14:N14,0.1),0)</f>
        <v>0.55040876369805702</v>
      </c>
      <c r="O23" s="18"/>
    </row>
    <row r="24" spans="1:16" x14ac:dyDescent="0.25">
      <c r="A24" s="18"/>
      <c r="B24" s="79" t="s">
        <v>33</v>
      </c>
      <c r="C24" s="80" t="s">
        <v>34</v>
      </c>
      <c r="D24" s="18"/>
      <c r="E24" s="97">
        <f>IF($D$6,MIRR($D$14:E14,frate,reinrate),0)</f>
        <v>-0.48</v>
      </c>
      <c r="F24" s="97">
        <f>IF($D$6,MIRR($D$14:F14,frate,reinrate),0)</f>
        <v>4.2497002393771854E-2</v>
      </c>
      <c r="G24" s="97">
        <f>IF($D$6,MIRR($D$14:G14,frate,reinrate),0)</f>
        <v>0.19431851341458328</v>
      </c>
      <c r="H24" s="97">
        <f>IF($D$6,MIRR($D$14:H14,frate,reinrate),0)</f>
        <v>0.24123935553289599</v>
      </c>
      <c r="I24" s="97">
        <f>IF($D$6,MIRR($D$14:I14,frate,reinrate),0)</f>
        <v>0.25398308646179335</v>
      </c>
      <c r="J24" s="97">
        <f>IF($D$6,MIRR($D$14:J14,frate,reinrate),0)</f>
        <v>0.25399228459701884</v>
      </c>
      <c r="K24" s="97">
        <f>IF($D$6,MIRR($D$14:K14,frate,reinrate),0)</f>
        <v>0.24896375051542519</v>
      </c>
      <c r="L24" s="97">
        <f>IF($D$6,MIRR($D$14:L14,frate,reinrate),0)</f>
        <v>0.24200149780179392</v>
      </c>
      <c r="M24" s="97">
        <f>IF($D$6,MIRR($D$14:M14,frate,reinrate),0)</f>
        <v>0.23445234645853508</v>
      </c>
      <c r="N24" s="97">
        <f>IF($D$6,MIRR($D$14:N14,frate,reinrate),0)</f>
        <v>0.22692192007086587</v>
      </c>
      <c r="O24" s="18"/>
    </row>
    <row r="25" spans="1:16" x14ac:dyDescent="0.25">
      <c r="A25" s="18"/>
      <c r="B25" s="79" t="s">
        <v>29</v>
      </c>
      <c r="C25" s="81" t="s">
        <v>19</v>
      </c>
      <c r="D25" s="18"/>
      <c r="E25" s="98">
        <f>SUM($D$18:E18)</f>
        <v>-504.76190476190482</v>
      </c>
      <c r="F25" s="98">
        <f>SUM($D$18:F18)</f>
        <v>-14.240362811791385</v>
      </c>
      <c r="G25" s="98">
        <f>SUM($D$18:G18)</f>
        <v>471.60954540546373</v>
      </c>
      <c r="H25" s="98">
        <f>SUM($D$18:H18)</f>
        <v>952.83231163969754</v>
      </c>
      <c r="I25" s="98">
        <f>SUM($D$18:I18)</f>
        <v>1429.4720039097958</v>
      </c>
      <c r="J25" s="98">
        <f>SUM($D$18:J18)</f>
        <v>1901.5722705392263</v>
      </c>
      <c r="K25" s="98">
        <f>SUM($D$18:K18)</f>
        <v>2369.1763441531384</v>
      </c>
      <c r="L25" s="98">
        <f>SUM($D$18:L18)</f>
        <v>2832.3270456373943</v>
      </c>
      <c r="M25" s="98">
        <f>SUM($D$18:M18)</f>
        <v>3291.0667880598958</v>
      </c>
      <c r="N25" s="98">
        <f>SUM($D$18:N18)</f>
        <v>3745.4375805545637</v>
      </c>
      <c r="O25" s="18"/>
      <c r="P25" s="18"/>
    </row>
    <row r="26" spans="1:16" x14ac:dyDescent="0.25">
      <c r="A26" s="18"/>
      <c r="B26" s="3" t="s">
        <v>32</v>
      </c>
      <c r="C26" s="81" t="s">
        <v>35</v>
      </c>
      <c r="D26" s="18"/>
      <c r="E26" s="99">
        <f>IF($D$6,ABS(SUM($E$12:E12)/SUM($D$7:E7)),0)</f>
        <v>0.4952380952380952</v>
      </c>
      <c r="F26" s="99">
        <f>IF($D$6,ABS(SUM($E$12:F12)/SUM($D$7:F7)),0)</f>
        <v>0.98575963718820869</v>
      </c>
      <c r="G26" s="99">
        <f>IF($D$6,ABS(SUM($E$12:G12)/SUM($D$7:G7)),0)</f>
        <v>1.4716095454054638</v>
      </c>
      <c r="H26" s="99">
        <f>IF($D$6,ABS(SUM($E$12:H12)/SUM($D$7:H7)),0)</f>
        <v>1.9528323116396977</v>
      </c>
      <c r="I26" s="99">
        <f>IF($D$6,ABS(SUM($E$12:I12)/SUM($D$7:I7)),0)</f>
        <v>2.4294720039097961</v>
      </c>
      <c r="J26" s="99">
        <f>IF($D$6,ABS(SUM($E$12:J12)/SUM($D$7:J7)),0)</f>
        <v>2.9015722705392268</v>
      </c>
      <c r="K26" s="99">
        <f>IF($D$6,ABS(SUM($E$12:K12)/SUM($D$7:K7)),0)</f>
        <v>3.3691763441531388</v>
      </c>
      <c r="L26" s="99">
        <f>IF($D$6,ABS(SUM($E$12:L12)/SUM($D$7:L7)),0)</f>
        <v>3.832327045637395</v>
      </c>
      <c r="M26" s="99">
        <f>IF($D$6,ABS(SUM($E$12:M12)/SUM($D$7:M7)),0)</f>
        <v>4.2910667880598954</v>
      </c>
      <c r="N26" s="99">
        <f>IF($D$6,ABS(SUM($E$12:N12)/SUM($D$7:N7)),0)</f>
        <v>4.7454375805545634</v>
      </c>
      <c r="O26" s="18"/>
      <c r="P26" s="18"/>
    </row>
    <row r="27" spans="1:16" ht="13.5" customHeight="1" x14ac:dyDescent="0.3">
      <c r="A27" s="18"/>
      <c r="B27" s="15"/>
      <c r="C27" s="3"/>
      <c r="D27" s="16"/>
      <c r="O27" s="18"/>
      <c r="P27" s="18"/>
    </row>
    <row r="28" spans="1:16" x14ac:dyDescent="0.25">
      <c r="A28" s="18"/>
      <c r="B28" s="3"/>
      <c r="C28" s="3"/>
      <c r="D28" s="18"/>
      <c r="E28" s="18"/>
      <c r="F28" s="15"/>
      <c r="G28" s="15"/>
      <c r="H28" s="15"/>
      <c r="I28" s="15"/>
      <c r="J28" s="15"/>
      <c r="K28" s="15"/>
      <c r="L28" s="15"/>
      <c r="M28" s="15"/>
      <c r="N28" s="15"/>
      <c r="O28" s="18"/>
      <c r="P28" s="18"/>
    </row>
    <row r="29" spans="1:16" x14ac:dyDescent="0.25">
      <c r="B29" s="17"/>
      <c r="C29" s="17"/>
      <c r="D29" s="17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</row>
    <row r="42" spans="2:3" x14ac:dyDescent="0.25">
      <c r="B42" s="79" t="s">
        <v>40</v>
      </c>
      <c r="C42" s="75">
        <f>sdiscrate</f>
        <v>0.05</v>
      </c>
    </row>
    <row r="43" spans="2:3" x14ac:dyDescent="0.25">
      <c r="B43" s="3" t="s">
        <v>41</v>
      </c>
      <c r="C43" s="75">
        <f>sdiscrate</f>
        <v>0.05</v>
      </c>
    </row>
    <row r="45" spans="2:3" x14ac:dyDescent="0.25">
      <c r="B45" s="79"/>
    </row>
  </sheetData>
  <sheetProtection sheet="1" objects="1" scenarios="1"/>
  <mergeCells count="2">
    <mergeCell ref="B2:J2"/>
    <mergeCell ref="B30:P30"/>
  </mergeCells>
  <pageMargins left="0.82677165354330717" right="0.23622047244094491" top="0.74803149606299213" bottom="0.74803149606299213" header="0.31496062992125984" footer="0.31496062992125984"/>
  <pageSetup scale="86" orientation="landscape" r:id="rId1"/>
  <headerFooter alignWithMargins="0"/>
  <ignoredErrors>
    <ignoredError sqref="D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BH12"/>
  <sheetViews>
    <sheetView showGridLines="0" showRowColHeaders="0" zoomScale="145" zoomScaleNormal="145" workbookViewId="0">
      <selection activeCell="C6" sqref="C6"/>
    </sheetView>
  </sheetViews>
  <sheetFormatPr defaultRowHeight="13.2" x14ac:dyDescent="0.25"/>
  <cols>
    <col min="1" max="1" width="5.88671875" customWidth="1"/>
    <col min="2" max="2" width="21.5546875" customWidth="1"/>
    <col min="3" max="7" width="10.44140625" customWidth="1"/>
    <col min="10" max="58" width="9.109375" hidden="1" customWidth="1"/>
    <col min="59" max="60" width="0" hidden="1" customWidth="1"/>
  </cols>
  <sheetData>
    <row r="3" spans="2:60" ht="20.25" customHeight="1" x14ac:dyDescent="0.25">
      <c r="B3" s="119" t="s">
        <v>24</v>
      </c>
      <c r="C3" s="120"/>
      <c r="D3" s="120"/>
      <c r="E3" s="121"/>
      <c r="F3" s="121"/>
      <c r="G3" s="27"/>
      <c r="H3" s="27"/>
      <c r="I3" s="27"/>
    </row>
    <row r="4" spans="2:60" x14ac:dyDescent="0.25">
      <c r="N4" t="s">
        <v>20</v>
      </c>
      <c r="O4">
        <f t="shared" ref="O4:AI4" si="0">(1+inflation)^O5</f>
        <v>1</v>
      </c>
      <c r="P4">
        <f t="shared" si="0"/>
        <v>1.04</v>
      </c>
      <c r="Q4">
        <f t="shared" si="0"/>
        <v>1.0816000000000001</v>
      </c>
      <c r="R4">
        <f t="shared" si="0"/>
        <v>1.1248640000000001</v>
      </c>
      <c r="S4">
        <f t="shared" si="0"/>
        <v>1.1698585600000002</v>
      </c>
      <c r="T4">
        <f t="shared" si="0"/>
        <v>1.2166529024000003</v>
      </c>
      <c r="U4">
        <f t="shared" si="0"/>
        <v>1.2653190184960004</v>
      </c>
      <c r="V4">
        <f t="shared" si="0"/>
        <v>1.3159317792358403</v>
      </c>
      <c r="W4">
        <f t="shared" si="0"/>
        <v>1.3685690504052741</v>
      </c>
      <c r="X4">
        <f t="shared" si="0"/>
        <v>1.4233118124214852</v>
      </c>
      <c r="Y4">
        <f t="shared" si="0"/>
        <v>1.4802442849183446</v>
      </c>
      <c r="Z4">
        <f t="shared" si="0"/>
        <v>1.5394540563150783</v>
      </c>
      <c r="AA4">
        <f t="shared" si="0"/>
        <v>1.6010322185676817</v>
      </c>
      <c r="AB4">
        <f t="shared" si="0"/>
        <v>1.6650735073103891</v>
      </c>
      <c r="AC4">
        <f t="shared" si="0"/>
        <v>1.7316764476028046</v>
      </c>
      <c r="AD4">
        <f t="shared" si="0"/>
        <v>1.8009435055069167</v>
      </c>
      <c r="AE4">
        <f t="shared" si="0"/>
        <v>1.8729812457271937</v>
      </c>
      <c r="AF4">
        <f t="shared" si="0"/>
        <v>1.9479004955562815</v>
      </c>
      <c r="AG4">
        <f t="shared" si="0"/>
        <v>2.025816515378533</v>
      </c>
      <c r="AH4">
        <f t="shared" si="0"/>
        <v>2.1068491759936743</v>
      </c>
      <c r="AI4">
        <f t="shared" si="0"/>
        <v>2.1911231430334213</v>
      </c>
    </row>
    <row r="5" spans="2:60" ht="23.25" customHeight="1" x14ac:dyDescent="0.25">
      <c r="B5" s="61" t="s">
        <v>16</v>
      </c>
      <c r="C5" s="61" t="s">
        <v>11</v>
      </c>
      <c r="D5" s="61" t="s">
        <v>14</v>
      </c>
      <c r="E5" s="61" t="s">
        <v>17</v>
      </c>
      <c r="F5" s="61" t="s">
        <v>18</v>
      </c>
      <c r="G5" s="100" t="s">
        <v>19</v>
      </c>
      <c r="H5" s="61" t="s">
        <v>35</v>
      </c>
      <c r="N5" s="56" t="s">
        <v>21</v>
      </c>
      <c r="O5" s="50">
        <v>0</v>
      </c>
      <c r="P5" s="50">
        <v>1</v>
      </c>
      <c r="Q5" s="50">
        <v>2</v>
      </c>
      <c r="R5" s="50">
        <v>3</v>
      </c>
      <c r="S5" s="50">
        <v>4</v>
      </c>
      <c r="T5" s="50">
        <v>5</v>
      </c>
      <c r="U5" s="50">
        <v>6</v>
      </c>
      <c r="V5" s="50">
        <v>7</v>
      </c>
      <c r="W5" s="50">
        <v>8</v>
      </c>
      <c r="X5" s="50">
        <v>9</v>
      </c>
      <c r="Y5" s="50">
        <v>10</v>
      </c>
      <c r="Z5" s="50">
        <v>11</v>
      </c>
      <c r="AA5" s="50">
        <v>12</v>
      </c>
      <c r="AB5" s="50">
        <v>13</v>
      </c>
      <c r="AC5" s="50">
        <v>14</v>
      </c>
      <c r="AD5" s="50">
        <v>15</v>
      </c>
      <c r="AE5" s="50">
        <v>16</v>
      </c>
      <c r="AF5" s="50">
        <v>17</v>
      </c>
      <c r="AG5" s="50">
        <v>18</v>
      </c>
      <c r="AH5" s="50">
        <v>19</v>
      </c>
      <c r="AI5" s="50">
        <v>20</v>
      </c>
      <c r="AK5" s="57" t="s">
        <v>8</v>
      </c>
      <c r="AL5" s="57"/>
    </row>
    <row r="6" spans="2:60" ht="17.25" customHeight="1" x14ac:dyDescent="0.25">
      <c r="B6" s="73" t="s">
        <v>26</v>
      </c>
      <c r="C6" s="59">
        <v>1000</v>
      </c>
      <c r="D6" s="58">
        <v>250</v>
      </c>
      <c r="E6" s="69">
        <v>10</v>
      </c>
      <c r="F6" s="106">
        <f>IF($O6,IRR(O6:AI6,0.1),0)</f>
        <v>0.26262723715768233</v>
      </c>
      <c r="G6" s="107">
        <f>SUM(AK6:BE6)</f>
        <v>860.30758001103868</v>
      </c>
      <c r="H6" s="108">
        <f>IF(C6,SUM(AL6:BE6)/C6,0)</f>
        <v>1.8603075800110387</v>
      </c>
      <c r="I6" s="48"/>
      <c r="J6" s="48"/>
      <c r="K6" s="48"/>
      <c r="L6" s="48"/>
      <c r="M6" s="48"/>
      <c r="N6" s="57" t="s">
        <v>22</v>
      </c>
      <c r="O6" s="47">
        <f>-C6</f>
        <v>-1000</v>
      </c>
      <c r="P6" s="52">
        <f t="shared" ref="P6:Y10" si="1">IF(P$5&lt;=$E6,$D6*P$4,0)</f>
        <v>260</v>
      </c>
      <c r="Q6" s="52">
        <f t="shared" si="1"/>
        <v>270.40000000000003</v>
      </c>
      <c r="R6" s="52">
        <f t="shared" si="1"/>
        <v>281.21600000000001</v>
      </c>
      <c r="S6" s="52">
        <f t="shared" si="1"/>
        <v>292.46464000000003</v>
      </c>
      <c r="T6" s="52">
        <f t="shared" si="1"/>
        <v>304.16322560000009</v>
      </c>
      <c r="U6" s="52">
        <f t="shared" si="1"/>
        <v>316.32975462400009</v>
      </c>
      <c r="V6" s="52">
        <f t="shared" si="1"/>
        <v>328.98294480896004</v>
      </c>
      <c r="W6" s="52">
        <f t="shared" si="1"/>
        <v>342.14226260131852</v>
      </c>
      <c r="X6" s="52">
        <f t="shared" si="1"/>
        <v>355.82795310537131</v>
      </c>
      <c r="Y6" s="52">
        <f t="shared" si="1"/>
        <v>370.06107122958616</v>
      </c>
      <c r="Z6" s="52">
        <f t="shared" ref="Z6:AI10" si="2">IF(Z$5&lt;=$E6,$D6*Z$4,0)</f>
        <v>0</v>
      </c>
      <c r="AA6" s="52">
        <f t="shared" si="2"/>
        <v>0</v>
      </c>
      <c r="AB6" s="52">
        <f t="shared" si="2"/>
        <v>0</v>
      </c>
      <c r="AC6" s="52">
        <f t="shared" si="2"/>
        <v>0</v>
      </c>
      <c r="AD6" s="52">
        <f t="shared" si="2"/>
        <v>0</v>
      </c>
      <c r="AE6" s="52">
        <f t="shared" si="2"/>
        <v>0</v>
      </c>
      <c r="AF6" s="52">
        <f t="shared" si="2"/>
        <v>0</v>
      </c>
      <c r="AG6" s="52">
        <f t="shared" si="2"/>
        <v>0</v>
      </c>
      <c r="AH6" s="52">
        <f t="shared" si="2"/>
        <v>0</v>
      </c>
      <c r="AI6" s="52">
        <f t="shared" si="2"/>
        <v>0</v>
      </c>
      <c r="AK6" s="51">
        <f>O6</f>
        <v>-1000</v>
      </c>
      <c r="AL6" s="51">
        <f t="shared" ref="AL6:AU10" si="3">P6*(1+discount)^-P$5</f>
        <v>236.36363636363635</v>
      </c>
      <c r="AM6" s="51">
        <f t="shared" si="3"/>
        <v>223.47107438016531</v>
      </c>
      <c r="AN6" s="51">
        <f t="shared" si="3"/>
        <v>211.28174305033804</v>
      </c>
      <c r="AO6" s="51">
        <f t="shared" si="3"/>
        <v>199.75728433850145</v>
      </c>
      <c r="AP6" s="51">
        <f t="shared" si="3"/>
        <v>188.86143246549227</v>
      </c>
      <c r="AQ6" s="51">
        <f t="shared" si="3"/>
        <v>178.55989978555633</v>
      </c>
      <c r="AR6" s="51">
        <f t="shared" si="3"/>
        <v>168.8202688881623</v>
      </c>
      <c r="AS6" s="51">
        <f t="shared" si="3"/>
        <v>159.61189058517166</v>
      </c>
      <c r="AT6" s="51">
        <f t="shared" si="3"/>
        <v>150.90578746234414</v>
      </c>
      <c r="AU6" s="51">
        <f t="shared" si="3"/>
        <v>142.67456269167081</v>
      </c>
      <c r="AV6" s="51">
        <f t="shared" ref="AV6:BE10" si="4">Z6*(1+discount)^-Z$5</f>
        <v>0</v>
      </c>
      <c r="AW6" s="51">
        <f t="shared" si="4"/>
        <v>0</v>
      </c>
      <c r="AX6" s="51">
        <f t="shared" si="4"/>
        <v>0</v>
      </c>
      <c r="AY6" s="51">
        <f t="shared" si="4"/>
        <v>0</v>
      </c>
      <c r="AZ6" s="51">
        <f t="shared" si="4"/>
        <v>0</v>
      </c>
      <c r="BA6" s="51">
        <f t="shared" si="4"/>
        <v>0</v>
      </c>
      <c r="BB6" s="51">
        <f t="shared" si="4"/>
        <v>0</v>
      </c>
      <c r="BC6" s="51">
        <f t="shared" si="4"/>
        <v>0</v>
      </c>
      <c r="BD6" s="51">
        <f t="shared" si="4"/>
        <v>0</v>
      </c>
      <c r="BE6" s="51">
        <f t="shared" si="4"/>
        <v>0</v>
      </c>
      <c r="BF6" s="46"/>
      <c r="BG6" s="46"/>
      <c r="BH6" s="46"/>
    </row>
    <row r="7" spans="2:60" ht="17.25" customHeight="1" x14ac:dyDescent="0.25">
      <c r="B7" s="74" t="s">
        <v>27</v>
      </c>
      <c r="C7" s="59"/>
      <c r="D7" s="59"/>
      <c r="E7" s="70"/>
      <c r="F7" s="109">
        <f>IF($O7,IRR(O7:AI7,0.1),0)</f>
        <v>0</v>
      </c>
      <c r="G7" s="110">
        <f>SUM(AK7:BE7)</f>
        <v>0</v>
      </c>
      <c r="H7" s="111">
        <f>IF(C7,SUM(AL7:BE7)/C7,0)</f>
        <v>0</v>
      </c>
      <c r="N7" s="57" t="s">
        <v>23</v>
      </c>
      <c r="O7" s="47">
        <f>-C7</f>
        <v>0</v>
      </c>
      <c r="P7" s="52">
        <f t="shared" si="1"/>
        <v>0</v>
      </c>
      <c r="Q7" s="52">
        <f t="shared" si="1"/>
        <v>0</v>
      </c>
      <c r="R7" s="52">
        <f t="shared" si="1"/>
        <v>0</v>
      </c>
      <c r="S7" s="52">
        <f t="shared" si="1"/>
        <v>0</v>
      </c>
      <c r="T7" s="52">
        <f t="shared" si="1"/>
        <v>0</v>
      </c>
      <c r="U7" s="52">
        <f t="shared" si="1"/>
        <v>0</v>
      </c>
      <c r="V7" s="52">
        <f t="shared" si="1"/>
        <v>0</v>
      </c>
      <c r="W7" s="52">
        <f t="shared" si="1"/>
        <v>0</v>
      </c>
      <c r="X7" s="52">
        <f t="shared" si="1"/>
        <v>0</v>
      </c>
      <c r="Y7" s="52">
        <f t="shared" si="1"/>
        <v>0</v>
      </c>
      <c r="Z7" s="52">
        <f t="shared" si="2"/>
        <v>0</v>
      </c>
      <c r="AA7" s="52">
        <f t="shared" si="2"/>
        <v>0</v>
      </c>
      <c r="AB7" s="52">
        <f t="shared" si="2"/>
        <v>0</v>
      </c>
      <c r="AC7" s="52">
        <f t="shared" si="2"/>
        <v>0</v>
      </c>
      <c r="AD7" s="52">
        <f t="shared" si="2"/>
        <v>0</v>
      </c>
      <c r="AE7" s="52">
        <f t="shared" si="2"/>
        <v>0</v>
      </c>
      <c r="AF7" s="52">
        <f t="shared" si="2"/>
        <v>0</v>
      </c>
      <c r="AG7" s="52">
        <f t="shared" si="2"/>
        <v>0</v>
      </c>
      <c r="AH7" s="52">
        <f t="shared" si="2"/>
        <v>0</v>
      </c>
      <c r="AI7" s="52">
        <f t="shared" si="2"/>
        <v>0</v>
      </c>
      <c r="AK7" s="55">
        <f>O7</f>
        <v>0</v>
      </c>
      <c r="AL7" s="55">
        <f t="shared" si="3"/>
        <v>0</v>
      </c>
      <c r="AM7" s="55">
        <f t="shared" si="3"/>
        <v>0</v>
      </c>
      <c r="AN7" s="55">
        <f t="shared" si="3"/>
        <v>0</v>
      </c>
      <c r="AO7" s="55">
        <f t="shared" si="3"/>
        <v>0</v>
      </c>
      <c r="AP7" s="55">
        <f t="shared" si="3"/>
        <v>0</v>
      </c>
      <c r="AQ7" s="55">
        <f t="shared" si="3"/>
        <v>0</v>
      </c>
      <c r="AR7" s="55">
        <f t="shared" si="3"/>
        <v>0</v>
      </c>
      <c r="AS7" s="55">
        <f t="shared" si="3"/>
        <v>0</v>
      </c>
      <c r="AT7" s="55">
        <f t="shared" si="3"/>
        <v>0</v>
      </c>
      <c r="AU7" s="55">
        <f t="shared" si="3"/>
        <v>0</v>
      </c>
      <c r="AV7" s="55">
        <f t="shared" si="4"/>
        <v>0</v>
      </c>
      <c r="AW7" s="55">
        <f t="shared" si="4"/>
        <v>0</v>
      </c>
      <c r="AX7" s="55">
        <f t="shared" si="4"/>
        <v>0</v>
      </c>
      <c r="AY7" s="55">
        <f t="shared" si="4"/>
        <v>0</v>
      </c>
      <c r="AZ7" s="55">
        <f t="shared" si="4"/>
        <v>0</v>
      </c>
      <c r="BA7" s="55">
        <f t="shared" si="4"/>
        <v>0</v>
      </c>
      <c r="BB7" s="55">
        <f t="shared" si="4"/>
        <v>0</v>
      </c>
      <c r="BC7" s="55">
        <f t="shared" si="4"/>
        <v>0</v>
      </c>
      <c r="BD7" s="55">
        <f t="shared" si="4"/>
        <v>0</v>
      </c>
      <c r="BE7" s="55">
        <f t="shared" si="4"/>
        <v>0</v>
      </c>
    </row>
    <row r="8" spans="2:60" ht="17.25" customHeight="1" x14ac:dyDescent="0.25">
      <c r="B8" s="74" t="s">
        <v>42</v>
      </c>
      <c r="C8" s="59"/>
      <c r="D8" s="59"/>
      <c r="E8" s="70"/>
      <c r="F8" s="109">
        <f>IF($O8,IRR(O8:AI8,0.1),0)</f>
        <v>0</v>
      </c>
      <c r="G8" s="110">
        <f>SUM(AK8:BE8)</f>
        <v>0</v>
      </c>
      <c r="H8" s="111">
        <f>IF(C8,SUM(AL8:BE8)/C8,0)</f>
        <v>0</v>
      </c>
      <c r="O8" s="47">
        <f>-C8</f>
        <v>0</v>
      </c>
      <c r="P8" s="52">
        <f t="shared" si="1"/>
        <v>0</v>
      </c>
      <c r="Q8" s="52">
        <f t="shared" si="1"/>
        <v>0</v>
      </c>
      <c r="R8" s="52">
        <f t="shared" si="1"/>
        <v>0</v>
      </c>
      <c r="S8" s="52">
        <f t="shared" si="1"/>
        <v>0</v>
      </c>
      <c r="T8" s="52">
        <f t="shared" si="1"/>
        <v>0</v>
      </c>
      <c r="U8" s="52">
        <f t="shared" si="1"/>
        <v>0</v>
      </c>
      <c r="V8" s="52">
        <f t="shared" si="1"/>
        <v>0</v>
      </c>
      <c r="W8" s="52">
        <f t="shared" si="1"/>
        <v>0</v>
      </c>
      <c r="X8" s="52">
        <f t="shared" si="1"/>
        <v>0</v>
      </c>
      <c r="Y8" s="52">
        <f t="shared" si="1"/>
        <v>0</v>
      </c>
      <c r="Z8" s="52">
        <f t="shared" si="2"/>
        <v>0</v>
      </c>
      <c r="AA8" s="52">
        <f t="shared" si="2"/>
        <v>0</v>
      </c>
      <c r="AB8" s="52">
        <f t="shared" si="2"/>
        <v>0</v>
      </c>
      <c r="AC8" s="52">
        <f t="shared" si="2"/>
        <v>0</v>
      </c>
      <c r="AD8" s="52">
        <f t="shared" si="2"/>
        <v>0</v>
      </c>
      <c r="AE8" s="52">
        <f t="shared" si="2"/>
        <v>0</v>
      </c>
      <c r="AF8" s="52">
        <f t="shared" si="2"/>
        <v>0</v>
      </c>
      <c r="AG8" s="52">
        <f t="shared" si="2"/>
        <v>0</v>
      </c>
      <c r="AH8" s="52">
        <f t="shared" si="2"/>
        <v>0</v>
      </c>
      <c r="AI8" s="52">
        <f t="shared" si="2"/>
        <v>0</v>
      </c>
      <c r="AK8" s="55">
        <f>O8</f>
        <v>0</v>
      </c>
      <c r="AL8" s="55">
        <f t="shared" si="3"/>
        <v>0</v>
      </c>
      <c r="AM8" s="55">
        <f t="shared" si="3"/>
        <v>0</v>
      </c>
      <c r="AN8" s="55">
        <f t="shared" si="3"/>
        <v>0</v>
      </c>
      <c r="AO8" s="55">
        <f t="shared" si="3"/>
        <v>0</v>
      </c>
      <c r="AP8" s="55">
        <f t="shared" si="3"/>
        <v>0</v>
      </c>
      <c r="AQ8" s="55">
        <f t="shared" si="3"/>
        <v>0</v>
      </c>
      <c r="AR8" s="55">
        <f t="shared" si="3"/>
        <v>0</v>
      </c>
      <c r="AS8" s="55">
        <f t="shared" si="3"/>
        <v>0</v>
      </c>
      <c r="AT8" s="55">
        <f t="shared" si="3"/>
        <v>0</v>
      </c>
      <c r="AU8" s="55">
        <f t="shared" si="3"/>
        <v>0</v>
      </c>
      <c r="AV8" s="55">
        <f t="shared" si="4"/>
        <v>0</v>
      </c>
      <c r="AW8" s="55">
        <f t="shared" si="4"/>
        <v>0</v>
      </c>
      <c r="AX8" s="55">
        <f t="shared" si="4"/>
        <v>0</v>
      </c>
      <c r="AY8" s="55">
        <f t="shared" si="4"/>
        <v>0</v>
      </c>
      <c r="AZ8" s="55">
        <f t="shared" si="4"/>
        <v>0</v>
      </c>
      <c r="BA8" s="55">
        <f t="shared" si="4"/>
        <v>0</v>
      </c>
      <c r="BB8" s="55">
        <f t="shared" si="4"/>
        <v>0</v>
      </c>
      <c r="BC8" s="55">
        <f t="shared" si="4"/>
        <v>0</v>
      </c>
      <c r="BD8" s="55">
        <f t="shared" si="4"/>
        <v>0</v>
      </c>
      <c r="BE8" s="55">
        <f t="shared" si="4"/>
        <v>0</v>
      </c>
    </row>
    <row r="9" spans="2:60" ht="17.25" customHeight="1" x14ac:dyDescent="0.25">
      <c r="B9" s="74" t="s">
        <v>43</v>
      </c>
      <c r="C9" s="59"/>
      <c r="D9" s="115"/>
      <c r="E9" s="70"/>
      <c r="F9" s="109">
        <f>IF($O9,IRR(O9:AI9,0.1),0)</f>
        <v>0</v>
      </c>
      <c r="G9" s="110">
        <f>SUM(AK9:BE9)</f>
        <v>0</v>
      </c>
      <c r="H9" s="111">
        <f>IF(C9,SUM(AL9:BE9)/C9,0)</f>
        <v>0</v>
      </c>
      <c r="O9" s="47">
        <f>-C9</f>
        <v>0</v>
      </c>
      <c r="P9" s="52">
        <f t="shared" si="1"/>
        <v>0</v>
      </c>
      <c r="Q9" s="52">
        <f t="shared" si="1"/>
        <v>0</v>
      </c>
      <c r="R9" s="52">
        <f t="shared" si="1"/>
        <v>0</v>
      </c>
      <c r="S9" s="52">
        <f t="shared" si="1"/>
        <v>0</v>
      </c>
      <c r="T9" s="52">
        <f t="shared" si="1"/>
        <v>0</v>
      </c>
      <c r="U9" s="52">
        <f t="shared" si="1"/>
        <v>0</v>
      </c>
      <c r="V9" s="52">
        <f t="shared" si="1"/>
        <v>0</v>
      </c>
      <c r="W9" s="52">
        <f t="shared" si="1"/>
        <v>0</v>
      </c>
      <c r="X9" s="52">
        <f t="shared" si="1"/>
        <v>0</v>
      </c>
      <c r="Y9" s="52">
        <f t="shared" si="1"/>
        <v>0</v>
      </c>
      <c r="Z9" s="52">
        <f t="shared" si="2"/>
        <v>0</v>
      </c>
      <c r="AA9" s="52">
        <f t="shared" si="2"/>
        <v>0</v>
      </c>
      <c r="AB9" s="52">
        <f t="shared" si="2"/>
        <v>0</v>
      </c>
      <c r="AC9" s="52">
        <f t="shared" si="2"/>
        <v>0</v>
      </c>
      <c r="AD9" s="52">
        <f t="shared" si="2"/>
        <v>0</v>
      </c>
      <c r="AE9" s="52">
        <f t="shared" si="2"/>
        <v>0</v>
      </c>
      <c r="AF9" s="52">
        <f t="shared" si="2"/>
        <v>0</v>
      </c>
      <c r="AG9" s="52">
        <f t="shared" si="2"/>
        <v>0</v>
      </c>
      <c r="AH9" s="52">
        <f t="shared" si="2"/>
        <v>0</v>
      </c>
      <c r="AI9" s="52">
        <f t="shared" si="2"/>
        <v>0</v>
      </c>
      <c r="AK9" s="55">
        <f>O9</f>
        <v>0</v>
      </c>
      <c r="AL9" s="55">
        <f t="shared" si="3"/>
        <v>0</v>
      </c>
      <c r="AM9" s="55">
        <f t="shared" si="3"/>
        <v>0</v>
      </c>
      <c r="AN9" s="55">
        <f t="shared" si="3"/>
        <v>0</v>
      </c>
      <c r="AO9" s="55">
        <f t="shared" si="3"/>
        <v>0</v>
      </c>
      <c r="AP9" s="55">
        <f t="shared" si="3"/>
        <v>0</v>
      </c>
      <c r="AQ9" s="55">
        <f t="shared" si="3"/>
        <v>0</v>
      </c>
      <c r="AR9" s="55">
        <f t="shared" si="3"/>
        <v>0</v>
      </c>
      <c r="AS9" s="55">
        <f t="shared" si="3"/>
        <v>0</v>
      </c>
      <c r="AT9" s="55">
        <f t="shared" si="3"/>
        <v>0</v>
      </c>
      <c r="AU9" s="55">
        <f t="shared" si="3"/>
        <v>0</v>
      </c>
      <c r="AV9" s="55">
        <f t="shared" si="4"/>
        <v>0</v>
      </c>
      <c r="AW9" s="55">
        <f t="shared" si="4"/>
        <v>0</v>
      </c>
      <c r="AX9" s="55">
        <f t="shared" si="4"/>
        <v>0</v>
      </c>
      <c r="AY9" s="55">
        <f t="shared" si="4"/>
        <v>0</v>
      </c>
      <c r="AZ9" s="55">
        <f t="shared" si="4"/>
        <v>0</v>
      </c>
      <c r="BA9" s="55">
        <f t="shared" si="4"/>
        <v>0</v>
      </c>
      <c r="BB9" s="55">
        <f t="shared" si="4"/>
        <v>0</v>
      </c>
      <c r="BC9" s="55">
        <f t="shared" si="4"/>
        <v>0</v>
      </c>
      <c r="BD9" s="55">
        <f t="shared" si="4"/>
        <v>0</v>
      </c>
      <c r="BE9" s="55">
        <f t="shared" si="4"/>
        <v>0</v>
      </c>
    </row>
    <row r="10" spans="2:60" ht="17.25" customHeight="1" x14ac:dyDescent="0.25">
      <c r="B10" s="102" t="s">
        <v>44</v>
      </c>
      <c r="C10" s="60"/>
      <c r="D10" s="60"/>
      <c r="E10" s="71"/>
      <c r="F10" s="112">
        <f>IF($O10,IRR(O10:AI10,0.1),0)</f>
        <v>0</v>
      </c>
      <c r="G10" s="113">
        <f>SUM(AK10:BE10)</f>
        <v>0</v>
      </c>
      <c r="H10" s="114">
        <f>IF(C10,SUM(AL10:BE10)/C10,0)</f>
        <v>0</v>
      </c>
      <c r="N10" s="50"/>
      <c r="O10" s="53">
        <f>-C10</f>
        <v>0</v>
      </c>
      <c r="P10" s="54">
        <f t="shared" si="1"/>
        <v>0</v>
      </c>
      <c r="Q10" s="54">
        <f t="shared" si="1"/>
        <v>0</v>
      </c>
      <c r="R10" s="54">
        <f t="shared" si="1"/>
        <v>0</v>
      </c>
      <c r="S10" s="54">
        <f t="shared" si="1"/>
        <v>0</v>
      </c>
      <c r="T10" s="54">
        <f t="shared" si="1"/>
        <v>0</v>
      </c>
      <c r="U10" s="54">
        <f t="shared" si="1"/>
        <v>0</v>
      </c>
      <c r="V10" s="54">
        <f t="shared" si="1"/>
        <v>0</v>
      </c>
      <c r="W10" s="54">
        <f t="shared" si="1"/>
        <v>0</v>
      </c>
      <c r="X10" s="54">
        <f t="shared" si="1"/>
        <v>0</v>
      </c>
      <c r="Y10" s="54">
        <f t="shared" si="1"/>
        <v>0</v>
      </c>
      <c r="Z10" s="54">
        <f t="shared" si="2"/>
        <v>0</v>
      </c>
      <c r="AA10" s="54">
        <f t="shared" si="2"/>
        <v>0</v>
      </c>
      <c r="AB10" s="54">
        <f t="shared" si="2"/>
        <v>0</v>
      </c>
      <c r="AC10" s="54">
        <f t="shared" si="2"/>
        <v>0</v>
      </c>
      <c r="AD10" s="54">
        <f t="shared" si="2"/>
        <v>0</v>
      </c>
      <c r="AE10" s="54">
        <f t="shared" si="2"/>
        <v>0</v>
      </c>
      <c r="AF10" s="54">
        <f t="shared" si="2"/>
        <v>0</v>
      </c>
      <c r="AG10" s="54">
        <f t="shared" si="2"/>
        <v>0</v>
      </c>
      <c r="AH10" s="54">
        <f t="shared" si="2"/>
        <v>0</v>
      </c>
      <c r="AI10" s="54">
        <f t="shared" si="2"/>
        <v>0</v>
      </c>
      <c r="AK10" s="49">
        <f>O10</f>
        <v>0</v>
      </c>
      <c r="AL10" s="49">
        <f t="shared" si="3"/>
        <v>0</v>
      </c>
      <c r="AM10" s="49">
        <f t="shared" si="3"/>
        <v>0</v>
      </c>
      <c r="AN10" s="49">
        <f t="shared" si="3"/>
        <v>0</v>
      </c>
      <c r="AO10" s="49">
        <f t="shared" si="3"/>
        <v>0</v>
      </c>
      <c r="AP10" s="49">
        <f t="shared" si="3"/>
        <v>0</v>
      </c>
      <c r="AQ10" s="49">
        <f t="shared" si="3"/>
        <v>0</v>
      </c>
      <c r="AR10" s="49">
        <f t="shared" si="3"/>
        <v>0</v>
      </c>
      <c r="AS10" s="49">
        <f t="shared" si="3"/>
        <v>0</v>
      </c>
      <c r="AT10" s="49">
        <f t="shared" si="3"/>
        <v>0</v>
      </c>
      <c r="AU10" s="49">
        <f t="shared" si="3"/>
        <v>0</v>
      </c>
      <c r="AV10" s="49">
        <f t="shared" si="4"/>
        <v>0</v>
      </c>
      <c r="AW10" s="49">
        <f t="shared" si="4"/>
        <v>0</v>
      </c>
      <c r="AX10" s="49">
        <f t="shared" si="4"/>
        <v>0</v>
      </c>
      <c r="AY10" s="49">
        <f t="shared" si="4"/>
        <v>0</v>
      </c>
      <c r="AZ10" s="49">
        <f t="shared" si="4"/>
        <v>0</v>
      </c>
      <c r="BA10" s="49">
        <f t="shared" si="4"/>
        <v>0</v>
      </c>
      <c r="BB10" s="49">
        <f t="shared" si="4"/>
        <v>0</v>
      </c>
      <c r="BC10" s="49">
        <f t="shared" si="4"/>
        <v>0</v>
      </c>
      <c r="BD10" s="49">
        <f t="shared" si="4"/>
        <v>0</v>
      </c>
      <c r="BE10" s="49">
        <f t="shared" si="4"/>
        <v>0</v>
      </c>
    </row>
    <row r="11" spans="2:60" ht="12.75" customHeight="1" x14ac:dyDescent="0.25">
      <c r="O11" s="4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</row>
    <row r="12" spans="2:60" ht="15" customHeight="1" x14ac:dyDescent="0.25">
      <c r="B12" s="101" t="s">
        <v>15</v>
      </c>
      <c r="C12" s="72">
        <v>0.04</v>
      </c>
      <c r="E12" s="101" t="s">
        <v>7</v>
      </c>
      <c r="F12" s="72">
        <v>0.1</v>
      </c>
      <c r="O12" s="47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</sheetData>
  <sheetProtection sheet="1" objects="1" scenarios="1"/>
  <mergeCells count="1">
    <mergeCell ref="B3:F3"/>
  </mergeCells>
  <conditionalFormatting sqref="F6:G10">
    <cfRule type="cellIs" dxfId="0" priority="1" stopIfTrue="1" operator="lessThan">
      <formula>0</formula>
    </cfRule>
  </conditionalFormatting>
  <dataValidations count="1">
    <dataValidation type="whole" allowBlank="1" showInputMessage="1" showErrorMessage="1" sqref="E6:E10" xr:uid="{00000000-0002-0000-0100-000000000000}">
      <formula1>0</formula1>
      <formula2>20</formula2>
    </dataValidation>
  </dataValidation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51"/>
  <sheetViews>
    <sheetView showGridLines="0" showRowColHeaders="0" showZeros="0" zoomScale="85" zoomScaleNormal="85" workbookViewId="0">
      <selection activeCell="C48" sqref="C48"/>
    </sheetView>
  </sheetViews>
  <sheetFormatPr defaultRowHeight="13.2" x14ac:dyDescent="0.25"/>
  <cols>
    <col min="1" max="1" width="2" customWidth="1"/>
    <col min="2" max="2" width="22.88671875" customWidth="1"/>
    <col min="3" max="3" width="9.5546875" customWidth="1"/>
    <col min="4" max="4" width="8.44140625" customWidth="1"/>
    <col min="5" max="15" width="10" customWidth="1"/>
    <col min="16" max="17" width="11.44140625" customWidth="1"/>
  </cols>
  <sheetData>
    <row r="1" spans="1:17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7.399999999999999" x14ac:dyDescent="0.3">
      <c r="A2" s="18"/>
      <c r="B2" s="116" t="s">
        <v>0</v>
      </c>
      <c r="C2" s="116"/>
      <c r="D2" s="116"/>
      <c r="E2" s="116"/>
      <c r="F2" s="116"/>
      <c r="G2" s="117"/>
      <c r="H2" s="117"/>
      <c r="I2" s="117"/>
      <c r="J2" s="117"/>
      <c r="K2" s="117"/>
      <c r="L2" s="15"/>
      <c r="M2" s="15"/>
      <c r="N2" s="28"/>
      <c r="O2" s="122"/>
      <c r="P2" s="123"/>
      <c r="Q2" s="123"/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 t="s">
        <v>1</v>
      </c>
      <c r="C4" s="19" t="s">
        <v>11</v>
      </c>
      <c r="D4" s="19" t="s">
        <v>12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>
        <v>5</v>
      </c>
      <c r="K4" s="19">
        <v>6</v>
      </c>
      <c r="L4" s="19">
        <v>7</v>
      </c>
      <c r="M4" s="19">
        <v>8</v>
      </c>
      <c r="N4" s="19">
        <v>9</v>
      </c>
      <c r="O4" s="19">
        <v>10</v>
      </c>
      <c r="P4" s="18"/>
      <c r="Q4" s="18"/>
    </row>
    <row r="5" spans="1:17" x14ac:dyDescent="0.25">
      <c r="A5" s="18"/>
      <c r="B5" s="38" t="s">
        <v>25</v>
      </c>
      <c r="C5" s="39">
        <v>100</v>
      </c>
      <c r="D5" s="40">
        <v>1</v>
      </c>
      <c r="E5" s="22">
        <f t="shared" ref="E5:E19" si="0">IF($D5-1=E$4,$C5,0)</f>
        <v>100</v>
      </c>
      <c r="F5" s="22">
        <f t="shared" ref="F5:O19" si="1">IF($D5-1=F$4,$C5,0)</f>
        <v>0</v>
      </c>
      <c r="G5" s="22">
        <f t="shared" si="1"/>
        <v>0</v>
      </c>
      <c r="H5" s="22">
        <f t="shared" si="1"/>
        <v>0</v>
      </c>
      <c r="I5" s="22">
        <f t="shared" si="1"/>
        <v>0</v>
      </c>
      <c r="J5" s="22">
        <f t="shared" si="1"/>
        <v>0</v>
      </c>
      <c r="K5" s="22">
        <f t="shared" si="1"/>
        <v>0</v>
      </c>
      <c r="L5" s="22">
        <f t="shared" si="1"/>
        <v>0</v>
      </c>
      <c r="M5" s="22">
        <f t="shared" si="1"/>
        <v>0</v>
      </c>
      <c r="N5" s="22">
        <f t="shared" si="1"/>
        <v>0</v>
      </c>
      <c r="O5" s="22">
        <f t="shared" si="1"/>
        <v>0</v>
      </c>
      <c r="P5" s="18"/>
      <c r="Q5" s="18"/>
    </row>
    <row r="6" spans="1:17" x14ac:dyDescent="0.25">
      <c r="A6" s="18"/>
      <c r="B6" s="41"/>
      <c r="C6" s="42"/>
      <c r="D6" s="43"/>
      <c r="E6" s="23">
        <f t="shared" si="0"/>
        <v>0</v>
      </c>
      <c r="F6" s="23">
        <f t="shared" si="1"/>
        <v>0</v>
      </c>
      <c r="G6" s="23">
        <f t="shared" si="1"/>
        <v>0</v>
      </c>
      <c r="H6" s="23">
        <f t="shared" si="1"/>
        <v>0</v>
      </c>
      <c r="I6" s="23">
        <f t="shared" si="1"/>
        <v>0</v>
      </c>
      <c r="J6" s="23">
        <f t="shared" si="1"/>
        <v>0</v>
      </c>
      <c r="K6" s="23">
        <f t="shared" si="1"/>
        <v>0</v>
      </c>
      <c r="L6" s="23">
        <f t="shared" si="1"/>
        <v>0</v>
      </c>
      <c r="M6" s="23">
        <f t="shared" si="1"/>
        <v>0</v>
      </c>
      <c r="N6" s="23">
        <f t="shared" si="1"/>
        <v>0</v>
      </c>
      <c r="O6" s="23">
        <f t="shared" si="1"/>
        <v>0</v>
      </c>
      <c r="P6" s="18"/>
      <c r="Q6" s="18"/>
    </row>
    <row r="7" spans="1:17" x14ac:dyDescent="0.25">
      <c r="A7" s="18"/>
      <c r="B7" s="41"/>
      <c r="C7" s="42"/>
      <c r="D7" s="43"/>
      <c r="E7" s="23">
        <f t="shared" si="0"/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18"/>
      <c r="Q7" s="18"/>
    </row>
    <row r="8" spans="1:17" x14ac:dyDescent="0.25">
      <c r="A8" s="18"/>
      <c r="B8" s="41"/>
      <c r="C8" s="42"/>
      <c r="D8" s="43"/>
      <c r="E8" s="23">
        <f t="shared" si="0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1"/>
        <v>0</v>
      </c>
      <c r="N8" s="23">
        <f t="shared" si="1"/>
        <v>0</v>
      </c>
      <c r="O8" s="23">
        <f t="shared" si="1"/>
        <v>0</v>
      </c>
      <c r="P8" s="18"/>
      <c r="Q8" s="18"/>
    </row>
    <row r="9" spans="1:17" x14ac:dyDescent="0.25">
      <c r="A9" s="18"/>
      <c r="B9" s="41"/>
      <c r="C9" s="42"/>
      <c r="D9" s="43"/>
      <c r="E9" s="23">
        <f t="shared" si="0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18"/>
      <c r="Q9" s="18"/>
    </row>
    <row r="10" spans="1:17" x14ac:dyDescent="0.25">
      <c r="A10" s="18"/>
      <c r="B10" s="41"/>
      <c r="C10" s="42"/>
      <c r="D10" s="43"/>
      <c r="E10" s="23">
        <f t="shared" si="0"/>
        <v>0</v>
      </c>
      <c r="F10" s="23">
        <f t="shared" si="1"/>
        <v>0</v>
      </c>
      <c r="G10" s="23">
        <f t="shared" si="1"/>
        <v>0</v>
      </c>
      <c r="H10" s="23">
        <f t="shared" si="1"/>
        <v>0</v>
      </c>
      <c r="I10" s="23">
        <f t="shared" si="1"/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18"/>
      <c r="Q10" s="18"/>
    </row>
    <row r="11" spans="1:17" x14ac:dyDescent="0.25">
      <c r="A11" s="18"/>
      <c r="B11" s="41"/>
      <c r="C11" s="42"/>
      <c r="D11" s="43"/>
      <c r="E11" s="23">
        <f t="shared" si="0"/>
        <v>0</v>
      </c>
      <c r="F11" s="23">
        <f t="shared" si="1"/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18"/>
      <c r="Q11" s="18"/>
    </row>
    <row r="12" spans="1:17" x14ac:dyDescent="0.25">
      <c r="A12" s="18"/>
      <c r="B12" s="41"/>
      <c r="C12" s="42"/>
      <c r="D12" s="43"/>
      <c r="E12" s="23">
        <f t="shared" si="0"/>
        <v>0</v>
      </c>
      <c r="F12" s="23">
        <f t="shared" si="1"/>
        <v>0</v>
      </c>
      <c r="G12" s="23">
        <f t="shared" si="1"/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23">
        <f t="shared" si="1"/>
        <v>0</v>
      </c>
      <c r="P12" s="18"/>
      <c r="Q12" s="18"/>
    </row>
    <row r="13" spans="1:17" x14ac:dyDescent="0.25">
      <c r="A13" s="18"/>
      <c r="B13" s="41"/>
      <c r="C13" s="42"/>
      <c r="D13" s="43"/>
      <c r="E13" s="23">
        <f t="shared" si="0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18"/>
      <c r="Q13" s="18"/>
    </row>
    <row r="14" spans="1:17" x14ac:dyDescent="0.25">
      <c r="A14" s="18"/>
      <c r="B14" s="41"/>
      <c r="C14" s="42"/>
      <c r="D14" s="43"/>
      <c r="E14" s="23">
        <f t="shared" si="0"/>
        <v>0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0</v>
      </c>
      <c r="P14" s="18"/>
      <c r="Q14" s="18"/>
    </row>
    <row r="15" spans="1:17" x14ac:dyDescent="0.25">
      <c r="A15" s="18"/>
      <c r="B15" s="41"/>
      <c r="C15" s="42"/>
      <c r="D15" s="43"/>
      <c r="E15" s="23">
        <f t="shared" si="0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23">
        <f t="shared" si="1"/>
        <v>0</v>
      </c>
      <c r="P15" s="18"/>
      <c r="Q15" s="18"/>
    </row>
    <row r="16" spans="1:17" x14ac:dyDescent="0.25">
      <c r="A16" s="18"/>
      <c r="B16" s="41"/>
      <c r="C16" s="42"/>
      <c r="D16" s="43"/>
      <c r="E16" s="23">
        <f t="shared" si="0"/>
        <v>0</v>
      </c>
      <c r="F16" s="23">
        <f t="shared" si="1"/>
        <v>0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18"/>
      <c r="Q16" s="18"/>
    </row>
    <row r="17" spans="1:17" x14ac:dyDescent="0.25">
      <c r="A17" s="18"/>
      <c r="B17" s="41"/>
      <c r="C17" s="42"/>
      <c r="D17" s="43"/>
      <c r="E17" s="23">
        <f t="shared" si="0"/>
        <v>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1"/>
        <v>0</v>
      </c>
      <c r="P17" s="18"/>
      <c r="Q17" s="18"/>
    </row>
    <row r="18" spans="1:17" x14ac:dyDescent="0.25">
      <c r="A18" s="18"/>
      <c r="B18" s="41"/>
      <c r="C18" s="42"/>
      <c r="D18" s="43"/>
      <c r="E18" s="23">
        <f t="shared" si="0"/>
        <v>0</v>
      </c>
      <c r="F18" s="23">
        <f t="shared" si="1"/>
        <v>0</v>
      </c>
      <c r="G18" s="23">
        <f t="shared" si="1"/>
        <v>0</v>
      </c>
      <c r="H18" s="23">
        <f t="shared" si="1"/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  <c r="M18" s="23">
        <f t="shared" si="1"/>
        <v>0</v>
      </c>
      <c r="N18" s="23">
        <f t="shared" si="1"/>
        <v>0</v>
      </c>
      <c r="O18" s="23">
        <f t="shared" si="1"/>
        <v>0</v>
      </c>
      <c r="P18" s="18"/>
      <c r="Q18" s="18"/>
    </row>
    <row r="19" spans="1:17" x14ac:dyDescent="0.25">
      <c r="A19" s="18"/>
      <c r="B19" s="44"/>
      <c r="C19" s="42"/>
      <c r="D19" s="43"/>
      <c r="E19" s="24">
        <f t="shared" si="0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18"/>
      <c r="Q19" s="18"/>
    </row>
    <row r="20" spans="1:17" x14ac:dyDescent="0.25">
      <c r="A20" s="18"/>
      <c r="B20" s="1" t="s">
        <v>2</v>
      </c>
      <c r="C20" s="21">
        <f>SUM(C5:C19)</f>
        <v>100</v>
      </c>
      <c r="D20" s="1"/>
      <c r="E20" s="2">
        <f t="shared" ref="E20:O20" si="2">SUM(E5:E19)</f>
        <v>100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</v>
      </c>
      <c r="O20" s="2">
        <f t="shared" si="2"/>
        <v>0</v>
      </c>
      <c r="P20" s="18"/>
      <c r="Q20" s="18"/>
    </row>
    <row r="21" spans="1:17" x14ac:dyDescent="0.25">
      <c r="A21" s="18"/>
      <c r="B21" s="3"/>
      <c r="C21" s="3"/>
      <c r="D21" s="3"/>
      <c r="E21" s="3"/>
      <c r="F21" s="3"/>
      <c r="G21" s="29"/>
      <c r="H21" s="29"/>
      <c r="I21" s="29"/>
      <c r="J21" s="29"/>
      <c r="K21" s="29"/>
      <c r="L21" s="29"/>
      <c r="M21" s="29"/>
      <c r="N21" s="29"/>
      <c r="O21" s="29"/>
      <c r="P21" s="18"/>
      <c r="Q21" s="18"/>
    </row>
    <row r="22" spans="1:17" x14ac:dyDescent="0.25">
      <c r="A22" s="18"/>
      <c r="B22" s="1" t="s">
        <v>3</v>
      </c>
      <c r="C22" s="19" t="s">
        <v>14</v>
      </c>
      <c r="D22" s="19" t="s">
        <v>13</v>
      </c>
      <c r="E22" s="19" t="s">
        <v>17</v>
      </c>
      <c r="F22" s="1"/>
      <c r="G22" s="19"/>
      <c r="H22" s="19"/>
      <c r="I22" s="19"/>
      <c r="J22" s="19"/>
      <c r="K22" s="19"/>
      <c r="L22" s="19"/>
      <c r="M22" s="19"/>
      <c r="N22" s="19"/>
      <c r="O22" s="19"/>
      <c r="P22" s="18"/>
      <c r="Q22" s="18"/>
    </row>
    <row r="23" spans="1:17" x14ac:dyDescent="0.25">
      <c r="A23" s="18"/>
      <c r="B23" s="30" t="str">
        <f t="shared" ref="B23:B35" si="3">B5</f>
        <v>P1</v>
      </c>
      <c r="C23" s="39">
        <v>30</v>
      </c>
      <c r="D23" s="39"/>
      <c r="E23" s="62">
        <v>5</v>
      </c>
      <c r="F23" s="22">
        <f>IF($E23+$D5-1&gt;=F$4,IF($D5&lt;=F$4,$C23+$D23,0)*F$45*IF($D5=0,0,1),0)</f>
        <v>31.200000000000003</v>
      </c>
      <c r="G23" s="22">
        <f t="shared" ref="G23:O23" si="4">IF($E23+$D5-1&gt;=G$4,IF($D5&lt;=G$4,$C23+$D23,0)*G$45*IF($D5=0,0,1),0)</f>
        <v>32.448</v>
      </c>
      <c r="H23" s="22">
        <f t="shared" si="4"/>
        <v>33.745920000000005</v>
      </c>
      <c r="I23" s="22">
        <f t="shared" si="4"/>
        <v>35.095756800000004</v>
      </c>
      <c r="J23" s="22">
        <f t="shared" si="4"/>
        <v>36.499587072000011</v>
      </c>
      <c r="K23" s="22">
        <f t="shared" si="4"/>
        <v>0</v>
      </c>
      <c r="L23" s="22">
        <f t="shared" si="4"/>
        <v>0</v>
      </c>
      <c r="M23" s="22">
        <f t="shared" si="4"/>
        <v>0</v>
      </c>
      <c r="N23" s="22">
        <f t="shared" si="4"/>
        <v>0</v>
      </c>
      <c r="O23" s="22">
        <f t="shared" si="4"/>
        <v>0</v>
      </c>
      <c r="P23" s="18"/>
      <c r="Q23" s="18"/>
    </row>
    <row r="24" spans="1:17" x14ac:dyDescent="0.25">
      <c r="A24" s="18"/>
      <c r="B24" s="31">
        <f t="shared" si="3"/>
        <v>0</v>
      </c>
      <c r="C24" s="42"/>
      <c r="D24" s="42"/>
      <c r="E24" s="63"/>
      <c r="F24" s="23">
        <f t="shared" ref="F24:O24" si="5">IF($E24+$D6-1&gt;=F$4,IF($D6&lt;=F$4,$C24+$D24,0)*F$45*IF($D6=0,0,1),0)</f>
        <v>0</v>
      </c>
      <c r="G24" s="23">
        <f t="shared" si="5"/>
        <v>0</v>
      </c>
      <c r="H24" s="23">
        <f t="shared" si="5"/>
        <v>0</v>
      </c>
      <c r="I24" s="23">
        <f t="shared" si="5"/>
        <v>0</v>
      </c>
      <c r="J24" s="23">
        <f t="shared" si="5"/>
        <v>0</v>
      </c>
      <c r="K24" s="23">
        <f t="shared" si="5"/>
        <v>0</v>
      </c>
      <c r="L24" s="23">
        <f t="shared" si="5"/>
        <v>0</v>
      </c>
      <c r="M24" s="23">
        <f t="shared" si="5"/>
        <v>0</v>
      </c>
      <c r="N24" s="23">
        <f t="shared" si="5"/>
        <v>0</v>
      </c>
      <c r="O24" s="23">
        <f t="shared" si="5"/>
        <v>0</v>
      </c>
      <c r="P24" s="18"/>
      <c r="Q24" s="18"/>
    </row>
    <row r="25" spans="1:17" x14ac:dyDescent="0.25">
      <c r="A25" s="18"/>
      <c r="B25" s="31">
        <f t="shared" si="3"/>
        <v>0</v>
      </c>
      <c r="C25" s="42"/>
      <c r="D25" s="42"/>
      <c r="E25" s="63"/>
      <c r="F25" s="23">
        <f t="shared" ref="F25:O25" si="6">IF($E25+$D7-1&gt;=F$4,IF($D7&lt;=F$4,$C25+$D25,0)*F$45*IF($D7=0,0,1),0)</f>
        <v>0</v>
      </c>
      <c r="G25" s="23">
        <f t="shared" si="6"/>
        <v>0</v>
      </c>
      <c r="H25" s="23">
        <f t="shared" si="6"/>
        <v>0</v>
      </c>
      <c r="I25" s="23">
        <f t="shared" si="6"/>
        <v>0</v>
      </c>
      <c r="J25" s="23">
        <f t="shared" si="6"/>
        <v>0</v>
      </c>
      <c r="K25" s="23">
        <f t="shared" si="6"/>
        <v>0</v>
      </c>
      <c r="L25" s="23">
        <f t="shared" si="6"/>
        <v>0</v>
      </c>
      <c r="M25" s="23">
        <f t="shared" si="6"/>
        <v>0</v>
      </c>
      <c r="N25" s="23">
        <f t="shared" si="6"/>
        <v>0</v>
      </c>
      <c r="O25" s="23">
        <f t="shared" si="6"/>
        <v>0</v>
      </c>
      <c r="P25" s="18"/>
      <c r="Q25" s="18"/>
    </row>
    <row r="26" spans="1:17" x14ac:dyDescent="0.25">
      <c r="A26" s="18"/>
      <c r="B26" s="31">
        <f t="shared" si="3"/>
        <v>0</v>
      </c>
      <c r="C26" s="42"/>
      <c r="D26" s="42"/>
      <c r="E26" s="63"/>
      <c r="F26" s="23">
        <f t="shared" ref="F26:O26" si="7">IF($E26+$D8-1&gt;=F$4,IF($D8&lt;=F$4,$C26+$D26,0)*F$45*IF($D8=0,0,1),0)</f>
        <v>0</v>
      </c>
      <c r="G26" s="23">
        <f t="shared" si="7"/>
        <v>0</v>
      </c>
      <c r="H26" s="23">
        <f t="shared" si="7"/>
        <v>0</v>
      </c>
      <c r="I26" s="23">
        <f t="shared" si="7"/>
        <v>0</v>
      </c>
      <c r="J26" s="23">
        <f t="shared" si="7"/>
        <v>0</v>
      </c>
      <c r="K26" s="23">
        <f t="shared" si="7"/>
        <v>0</v>
      </c>
      <c r="L26" s="23">
        <f t="shared" si="7"/>
        <v>0</v>
      </c>
      <c r="M26" s="23">
        <f t="shared" si="7"/>
        <v>0</v>
      </c>
      <c r="N26" s="23">
        <f t="shared" si="7"/>
        <v>0</v>
      </c>
      <c r="O26" s="23">
        <f t="shared" si="7"/>
        <v>0</v>
      </c>
      <c r="P26" s="18"/>
      <c r="Q26" s="18"/>
    </row>
    <row r="27" spans="1:17" x14ac:dyDescent="0.25">
      <c r="A27" s="18"/>
      <c r="B27" s="31">
        <f t="shared" si="3"/>
        <v>0</v>
      </c>
      <c r="C27" s="42"/>
      <c r="D27" s="42"/>
      <c r="E27" s="63"/>
      <c r="F27" s="23">
        <f t="shared" ref="F27:O27" si="8">IF($E27+$D9-1&gt;=F$4,IF($D9&lt;=F$4,$C27+$D27,0)*F$45*IF($D9=0,0,1),0)</f>
        <v>0</v>
      </c>
      <c r="G27" s="23">
        <f t="shared" si="8"/>
        <v>0</v>
      </c>
      <c r="H27" s="23">
        <f t="shared" si="8"/>
        <v>0</v>
      </c>
      <c r="I27" s="23">
        <f t="shared" si="8"/>
        <v>0</v>
      </c>
      <c r="J27" s="23">
        <f t="shared" si="8"/>
        <v>0</v>
      </c>
      <c r="K27" s="23">
        <f t="shared" si="8"/>
        <v>0</v>
      </c>
      <c r="L27" s="23">
        <f t="shared" si="8"/>
        <v>0</v>
      </c>
      <c r="M27" s="23">
        <f t="shared" si="8"/>
        <v>0</v>
      </c>
      <c r="N27" s="23">
        <f t="shared" si="8"/>
        <v>0</v>
      </c>
      <c r="O27" s="23">
        <f t="shared" si="8"/>
        <v>0</v>
      </c>
      <c r="P27" s="18"/>
      <c r="Q27" s="18"/>
    </row>
    <row r="28" spans="1:17" x14ac:dyDescent="0.25">
      <c r="A28" s="18"/>
      <c r="B28" s="31">
        <f t="shared" si="3"/>
        <v>0</v>
      </c>
      <c r="C28" s="42"/>
      <c r="D28" s="42"/>
      <c r="E28" s="63"/>
      <c r="F28" s="23">
        <f t="shared" ref="F28:O28" si="9">IF($E28+$D10-1&gt;=F$4,IF($D10&lt;=F$4,$C28+$D28,0)*F$45*IF($D10=0,0,1),0)</f>
        <v>0</v>
      </c>
      <c r="G28" s="23">
        <f t="shared" si="9"/>
        <v>0</v>
      </c>
      <c r="H28" s="23">
        <f t="shared" si="9"/>
        <v>0</v>
      </c>
      <c r="I28" s="23">
        <f t="shared" si="9"/>
        <v>0</v>
      </c>
      <c r="J28" s="23">
        <f t="shared" si="9"/>
        <v>0</v>
      </c>
      <c r="K28" s="23">
        <f t="shared" si="9"/>
        <v>0</v>
      </c>
      <c r="L28" s="23">
        <f t="shared" si="9"/>
        <v>0</v>
      </c>
      <c r="M28" s="23">
        <f t="shared" si="9"/>
        <v>0</v>
      </c>
      <c r="N28" s="23">
        <f t="shared" si="9"/>
        <v>0</v>
      </c>
      <c r="O28" s="23">
        <f t="shared" si="9"/>
        <v>0</v>
      </c>
      <c r="P28" s="18"/>
      <c r="Q28" s="18"/>
    </row>
    <row r="29" spans="1:17" x14ac:dyDescent="0.25">
      <c r="A29" s="18"/>
      <c r="B29" s="31">
        <f t="shared" si="3"/>
        <v>0</v>
      </c>
      <c r="C29" s="42"/>
      <c r="D29" s="42"/>
      <c r="E29" s="63"/>
      <c r="F29" s="23">
        <f t="shared" ref="F29:O29" si="10">IF($E29+$D11-1&gt;=F$4,IF($D11&lt;=F$4,$C29+$D29,0)*F$45*IF($D11=0,0,1),0)</f>
        <v>0</v>
      </c>
      <c r="G29" s="23">
        <f t="shared" si="10"/>
        <v>0</v>
      </c>
      <c r="H29" s="23">
        <f t="shared" si="10"/>
        <v>0</v>
      </c>
      <c r="I29" s="23">
        <f t="shared" si="10"/>
        <v>0</v>
      </c>
      <c r="J29" s="23">
        <f t="shared" si="10"/>
        <v>0</v>
      </c>
      <c r="K29" s="23">
        <f t="shared" si="10"/>
        <v>0</v>
      </c>
      <c r="L29" s="23">
        <f t="shared" si="10"/>
        <v>0</v>
      </c>
      <c r="M29" s="23">
        <f t="shared" si="10"/>
        <v>0</v>
      </c>
      <c r="N29" s="23">
        <f t="shared" si="10"/>
        <v>0</v>
      </c>
      <c r="O29" s="23">
        <f t="shared" si="10"/>
        <v>0</v>
      </c>
      <c r="P29" s="18"/>
      <c r="Q29" s="18"/>
    </row>
    <row r="30" spans="1:17" x14ac:dyDescent="0.25">
      <c r="A30" s="18"/>
      <c r="B30" s="31">
        <f t="shared" si="3"/>
        <v>0</v>
      </c>
      <c r="C30" s="42"/>
      <c r="D30" s="42"/>
      <c r="E30" s="63"/>
      <c r="F30" s="23">
        <f t="shared" ref="F30:O30" si="11">IF($E30+$D12-1&gt;=F$4,IF($D12&lt;=F$4,$C30+$D30,0)*F$45*IF($D12=0,0,1),0)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8"/>
      <c r="Q30" s="18"/>
    </row>
    <row r="31" spans="1:17" x14ac:dyDescent="0.25">
      <c r="A31" s="18"/>
      <c r="B31" s="31">
        <f t="shared" si="3"/>
        <v>0</v>
      </c>
      <c r="C31" s="42"/>
      <c r="D31" s="42"/>
      <c r="E31" s="63"/>
      <c r="F31" s="23">
        <f t="shared" ref="F31:O31" si="12">IF($E31+$D13-1&gt;=F$4,IF($D13&lt;=F$4,$C31+$D31,0)*F$45*IF($D13=0,0,1),0)</f>
        <v>0</v>
      </c>
      <c r="G31" s="23">
        <f t="shared" si="12"/>
        <v>0</v>
      </c>
      <c r="H31" s="23">
        <f t="shared" si="12"/>
        <v>0</v>
      </c>
      <c r="I31" s="23">
        <f t="shared" si="12"/>
        <v>0</v>
      </c>
      <c r="J31" s="23">
        <f t="shared" si="12"/>
        <v>0</v>
      </c>
      <c r="K31" s="23">
        <f t="shared" si="12"/>
        <v>0</v>
      </c>
      <c r="L31" s="23">
        <f t="shared" si="12"/>
        <v>0</v>
      </c>
      <c r="M31" s="23">
        <f t="shared" si="12"/>
        <v>0</v>
      </c>
      <c r="N31" s="23">
        <f t="shared" si="12"/>
        <v>0</v>
      </c>
      <c r="O31" s="23">
        <f t="shared" si="12"/>
        <v>0</v>
      </c>
      <c r="P31" s="18"/>
      <c r="Q31" s="18"/>
    </row>
    <row r="32" spans="1:17" x14ac:dyDescent="0.25">
      <c r="A32" s="18"/>
      <c r="B32" s="31">
        <f t="shared" si="3"/>
        <v>0</v>
      </c>
      <c r="C32" s="42"/>
      <c r="D32" s="42"/>
      <c r="E32" s="63"/>
      <c r="F32" s="23">
        <f t="shared" ref="F32:O32" si="13">IF($E32+$D14-1&gt;=F$4,IF($D14&lt;=F$4,$C32+$D32,0)*F$45*IF($D14=0,0,1),0)</f>
        <v>0</v>
      </c>
      <c r="G32" s="23">
        <f t="shared" si="13"/>
        <v>0</v>
      </c>
      <c r="H32" s="23">
        <f t="shared" si="13"/>
        <v>0</v>
      </c>
      <c r="I32" s="23">
        <f t="shared" si="13"/>
        <v>0</v>
      </c>
      <c r="J32" s="23">
        <f t="shared" si="13"/>
        <v>0</v>
      </c>
      <c r="K32" s="23">
        <f t="shared" si="13"/>
        <v>0</v>
      </c>
      <c r="L32" s="23">
        <f t="shared" si="13"/>
        <v>0</v>
      </c>
      <c r="M32" s="23">
        <f t="shared" si="13"/>
        <v>0</v>
      </c>
      <c r="N32" s="23">
        <f t="shared" si="13"/>
        <v>0</v>
      </c>
      <c r="O32" s="23">
        <f t="shared" si="13"/>
        <v>0</v>
      </c>
      <c r="P32" s="18"/>
      <c r="Q32" s="18"/>
    </row>
    <row r="33" spans="1:17" x14ac:dyDescent="0.25">
      <c r="A33" s="18"/>
      <c r="B33" s="31">
        <f t="shared" si="3"/>
        <v>0</v>
      </c>
      <c r="C33" s="42"/>
      <c r="D33" s="42"/>
      <c r="E33" s="63"/>
      <c r="F33" s="23">
        <f t="shared" ref="F33:O33" si="14">IF($E33+$D15-1&gt;=F$4,IF($D15&lt;=F$4,$C33+$D33,0)*F$45*IF($D15=0,0,1),0)</f>
        <v>0</v>
      </c>
      <c r="G33" s="23">
        <f t="shared" si="14"/>
        <v>0</v>
      </c>
      <c r="H33" s="23">
        <f t="shared" si="14"/>
        <v>0</v>
      </c>
      <c r="I33" s="23">
        <f t="shared" si="14"/>
        <v>0</v>
      </c>
      <c r="J33" s="23">
        <f t="shared" si="14"/>
        <v>0</v>
      </c>
      <c r="K33" s="23">
        <f t="shared" si="14"/>
        <v>0</v>
      </c>
      <c r="L33" s="23">
        <f t="shared" si="14"/>
        <v>0</v>
      </c>
      <c r="M33" s="23">
        <f t="shared" si="14"/>
        <v>0</v>
      </c>
      <c r="N33" s="23">
        <f t="shared" si="14"/>
        <v>0</v>
      </c>
      <c r="O33" s="23">
        <f t="shared" si="14"/>
        <v>0</v>
      </c>
      <c r="P33" s="18"/>
      <c r="Q33" s="18"/>
    </row>
    <row r="34" spans="1:17" x14ac:dyDescent="0.25">
      <c r="A34" s="18"/>
      <c r="B34" s="31">
        <f t="shared" si="3"/>
        <v>0</v>
      </c>
      <c r="C34" s="42"/>
      <c r="D34" s="42"/>
      <c r="E34" s="63"/>
      <c r="F34" s="23">
        <f t="shared" ref="F34:O34" si="15">IF($E34+$D16-1&gt;=F$4,IF($D16&lt;=F$4,$C34+$D34,0)*F$45*IF($D16=0,0,1),0)</f>
        <v>0</v>
      </c>
      <c r="G34" s="23">
        <f t="shared" si="15"/>
        <v>0</v>
      </c>
      <c r="H34" s="23">
        <f t="shared" si="15"/>
        <v>0</v>
      </c>
      <c r="I34" s="23">
        <f t="shared" si="15"/>
        <v>0</v>
      </c>
      <c r="J34" s="23">
        <f t="shared" si="15"/>
        <v>0</v>
      </c>
      <c r="K34" s="23">
        <f t="shared" si="15"/>
        <v>0</v>
      </c>
      <c r="L34" s="23">
        <f t="shared" si="15"/>
        <v>0</v>
      </c>
      <c r="M34" s="23">
        <f t="shared" si="15"/>
        <v>0</v>
      </c>
      <c r="N34" s="23">
        <f t="shared" si="15"/>
        <v>0</v>
      </c>
      <c r="O34" s="23">
        <f t="shared" si="15"/>
        <v>0</v>
      </c>
      <c r="P34" s="18"/>
      <c r="Q34" s="18"/>
    </row>
    <row r="35" spans="1:17" x14ac:dyDescent="0.25">
      <c r="A35" s="18"/>
      <c r="B35" s="31">
        <f t="shared" si="3"/>
        <v>0</v>
      </c>
      <c r="C35" s="42"/>
      <c r="D35" s="42"/>
      <c r="E35" s="63"/>
      <c r="F35" s="23">
        <f t="shared" ref="F35:O35" si="16">IF($E35+$D17-1&gt;=F$4,IF($D17&lt;=F$4,$C35+$D35,0)*F$45*IF($D17=0,0,1),0)</f>
        <v>0</v>
      </c>
      <c r="G35" s="23">
        <f t="shared" si="16"/>
        <v>0</v>
      </c>
      <c r="H35" s="23">
        <f t="shared" si="16"/>
        <v>0</v>
      </c>
      <c r="I35" s="23">
        <f t="shared" si="16"/>
        <v>0</v>
      </c>
      <c r="J35" s="23">
        <f t="shared" si="16"/>
        <v>0</v>
      </c>
      <c r="K35" s="23">
        <f t="shared" si="16"/>
        <v>0</v>
      </c>
      <c r="L35" s="23">
        <f t="shared" si="16"/>
        <v>0</v>
      </c>
      <c r="M35" s="23">
        <f t="shared" si="16"/>
        <v>0</v>
      </c>
      <c r="N35" s="23">
        <f t="shared" si="16"/>
        <v>0</v>
      </c>
      <c r="O35" s="23">
        <f t="shared" si="16"/>
        <v>0</v>
      </c>
      <c r="P35" s="18"/>
      <c r="Q35" s="18"/>
    </row>
    <row r="36" spans="1:17" x14ac:dyDescent="0.25">
      <c r="A36" s="18"/>
      <c r="B36" s="31">
        <f>B18</f>
        <v>0</v>
      </c>
      <c r="C36" s="42"/>
      <c r="D36" s="42"/>
      <c r="E36" s="63"/>
      <c r="F36" s="23">
        <f t="shared" ref="F36:O36" si="17">IF($E36+$D18-1&gt;=F$4,IF($D18&lt;=F$4,$C36+$D36,0)*F$45*IF($D18=0,0,1),0)</f>
        <v>0</v>
      </c>
      <c r="G36" s="23">
        <f t="shared" si="17"/>
        <v>0</v>
      </c>
      <c r="H36" s="23">
        <f t="shared" si="17"/>
        <v>0</v>
      </c>
      <c r="I36" s="23">
        <f t="shared" si="17"/>
        <v>0</v>
      </c>
      <c r="J36" s="23">
        <f t="shared" si="17"/>
        <v>0</v>
      </c>
      <c r="K36" s="23">
        <f t="shared" si="17"/>
        <v>0</v>
      </c>
      <c r="L36" s="23">
        <f t="shared" si="17"/>
        <v>0</v>
      </c>
      <c r="M36" s="23">
        <f t="shared" si="17"/>
        <v>0</v>
      </c>
      <c r="N36" s="23">
        <f t="shared" si="17"/>
        <v>0</v>
      </c>
      <c r="O36" s="23">
        <f t="shared" si="17"/>
        <v>0</v>
      </c>
      <c r="P36" s="18"/>
      <c r="Q36" s="18"/>
    </row>
    <row r="37" spans="1:17" x14ac:dyDescent="0.25">
      <c r="A37" s="18"/>
      <c r="B37" s="32">
        <f>B19</f>
        <v>0</v>
      </c>
      <c r="C37" s="42"/>
      <c r="D37" s="42"/>
      <c r="E37" s="63"/>
      <c r="F37" s="24">
        <f t="shared" ref="F37:O37" si="18">IF($E37+$D19-1&gt;=F$4,IF($D19&lt;=F$4,$C37+$D37,0)*F$45*IF($D19=0,0,1),0)</f>
        <v>0</v>
      </c>
      <c r="G37" s="24">
        <f t="shared" si="18"/>
        <v>0</v>
      </c>
      <c r="H37" s="24">
        <f t="shared" si="18"/>
        <v>0</v>
      </c>
      <c r="I37" s="24">
        <f t="shared" si="18"/>
        <v>0</v>
      </c>
      <c r="J37" s="24">
        <f t="shared" si="18"/>
        <v>0</v>
      </c>
      <c r="K37" s="24">
        <f t="shared" si="18"/>
        <v>0</v>
      </c>
      <c r="L37" s="24">
        <f t="shared" si="18"/>
        <v>0</v>
      </c>
      <c r="M37" s="24">
        <f t="shared" si="18"/>
        <v>0</v>
      </c>
      <c r="N37" s="24">
        <f t="shared" si="18"/>
        <v>0</v>
      </c>
      <c r="O37" s="24">
        <f t="shared" si="18"/>
        <v>0</v>
      </c>
      <c r="P37" s="18"/>
      <c r="Q37" s="18"/>
    </row>
    <row r="38" spans="1:17" x14ac:dyDescent="0.25">
      <c r="A38" s="18"/>
      <c r="B38" s="4" t="s">
        <v>4</v>
      </c>
      <c r="C38" s="21">
        <f>SUM(C23:C37)</f>
        <v>30</v>
      </c>
      <c r="D38" s="21">
        <f>SUM(D23:D37)</f>
        <v>0</v>
      </c>
      <c r="E38" s="45"/>
      <c r="F38" s="5">
        <f t="shared" ref="F38:O38" si="19">SUM(F23:F37)</f>
        <v>31.200000000000003</v>
      </c>
      <c r="G38" s="5">
        <f t="shared" si="19"/>
        <v>32.448</v>
      </c>
      <c r="H38" s="5">
        <f t="shared" si="19"/>
        <v>33.745920000000005</v>
      </c>
      <c r="I38" s="5">
        <f t="shared" si="19"/>
        <v>35.095756800000004</v>
      </c>
      <c r="J38" s="5">
        <f t="shared" si="19"/>
        <v>36.499587072000011</v>
      </c>
      <c r="K38" s="5">
        <f t="shared" si="19"/>
        <v>0</v>
      </c>
      <c r="L38" s="5">
        <f t="shared" si="19"/>
        <v>0</v>
      </c>
      <c r="M38" s="5">
        <f t="shared" si="19"/>
        <v>0</v>
      </c>
      <c r="N38" s="5">
        <f t="shared" si="19"/>
        <v>0</v>
      </c>
      <c r="O38" s="5">
        <f t="shared" si="19"/>
        <v>0</v>
      </c>
      <c r="P38" s="18"/>
      <c r="Q38" s="18"/>
    </row>
    <row r="39" spans="1:17" x14ac:dyDescent="0.25">
      <c r="A39" s="18"/>
      <c r="B39" s="6"/>
      <c r="C39" s="6"/>
      <c r="D39" s="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8"/>
      <c r="Q39" s="18"/>
    </row>
    <row r="40" spans="1:17" x14ac:dyDescent="0.25">
      <c r="A40" s="18"/>
      <c r="B40" s="8" t="s">
        <v>5</v>
      </c>
      <c r="C40" s="8"/>
      <c r="D40" s="8"/>
      <c r="E40" s="9">
        <f>-E20</f>
        <v>-100</v>
      </c>
      <c r="F40" s="9">
        <f t="shared" ref="F40:O40" si="20">F38-F20</f>
        <v>31.200000000000003</v>
      </c>
      <c r="G40" s="9">
        <f t="shared" si="20"/>
        <v>32.448</v>
      </c>
      <c r="H40" s="9">
        <f t="shared" si="20"/>
        <v>33.745920000000005</v>
      </c>
      <c r="I40" s="9">
        <f t="shared" si="20"/>
        <v>35.095756800000004</v>
      </c>
      <c r="J40" s="9">
        <f t="shared" si="20"/>
        <v>36.499587072000011</v>
      </c>
      <c r="K40" s="9">
        <f t="shared" si="20"/>
        <v>0</v>
      </c>
      <c r="L40" s="9">
        <f t="shared" si="20"/>
        <v>0</v>
      </c>
      <c r="M40" s="9">
        <f t="shared" si="20"/>
        <v>0</v>
      </c>
      <c r="N40" s="9">
        <f t="shared" si="20"/>
        <v>0</v>
      </c>
      <c r="O40" s="9">
        <f t="shared" si="20"/>
        <v>0</v>
      </c>
      <c r="P40" s="18"/>
      <c r="Q40" s="18"/>
    </row>
    <row r="41" spans="1:17" x14ac:dyDescent="0.25">
      <c r="A41" s="18"/>
      <c r="B41" s="10" t="s">
        <v>6</v>
      </c>
      <c r="C41" s="10"/>
      <c r="D41" s="10"/>
      <c r="E41" s="11">
        <f>+E40</f>
        <v>-100</v>
      </c>
      <c r="F41" s="11">
        <f>+E41+F40</f>
        <v>-68.8</v>
      </c>
      <c r="G41" s="11">
        <f t="shared" ref="G41:O41" si="21">+F41+G40</f>
        <v>-36.351999999999997</v>
      </c>
      <c r="H41" s="11">
        <f t="shared" si="21"/>
        <v>-2.6060799999999915</v>
      </c>
      <c r="I41" s="11">
        <f t="shared" si="21"/>
        <v>32.489676800000012</v>
      </c>
      <c r="J41" s="11">
        <f t="shared" si="21"/>
        <v>68.989263872000024</v>
      </c>
      <c r="K41" s="11">
        <f t="shared" si="21"/>
        <v>68.989263872000024</v>
      </c>
      <c r="L41" s="11">
        <f t="shared" si="21"/>
        <v>68.989263872000024</v>
      </c>
      <c r="M41" s="11">
        <f t="shared" si="21"/>
        <v>68.989263872000024</v>
      </c>
      <c r="N41" s="11">
        <f t="shared" si="21"/>
        <v>68.989263872000024</v>
      </c>
      <c r="O41" s="11">
        <f t="shared" si="21"/>
        <v>68.989263872000024</v>
      </c>
      <c r="P41" s="18"/>
      <c r="Q41" s="18"/>
    </row>
    <row r="42" spans="1:17" x14ac:dyDescent="0.25">
      <c r="A42" s="18"/>
      <c r="B42" s="3"/>
      <c r="C42" s="3"/>
      <c r="D42" s="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8"/>
      <c r="Q42" s="18"/>
    </row>
    <row r="43" spans="1:17" x14ac:dyDescent="0.25">
      <c r="A43" s="18"/>
      <c r="B43" s="12" t="s">
        <v>7</v>
      </c>
      <c r="C43" s="37">
        <v>0.1</v>
      </c>
      <c r="D43" s="12"/>
      <c r="E43" s="3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18"/>
      <c r="Q43" s="18"/>
    </row>
    <row r="44" spans="1:17" x14ac:dyDescent="0.25">
      <c r="A44" s="18"/>
      <c r="B44" s="10" t="s">
        <v>8</v>
      </c>
      <c r="C44" s="10"/>
      <c r="D44" s="10"/>
      <c r="E44" s="13">
        <f t="shared" ref="E44:O44" si="22">E40*(1+discrate)^-E4</f>
        <v>-100</v>
      </c>
      <c r="F44" s="13">
        <f t="shared" si="22"/>
        <v>28.363636363636367</v>
      </c>
      <c r="G44" s="13">
        <f t="shared" si="22"/>
        <v>26.816528925619831</v>
      </c>
      <c r="H44" s="13">
        <f t="shared" si="22"/>
        <v>25.353809166040566</v>
      </c>
      <c r="I44" s="13">
        <f t="shared" si="22"/>
        <v>23.970874120620174</v>
      </c>
      <c r="J44" s="13">
        <f t="shared" si="22"/>
        <v>22.663371895859072</v>
      </c>
      <c r="K44" s="13">
        <f t="shared" si="22"/>
        <v>0</v>
      </c>
      <c r="L44" s="13">
        <f t="shared" si="22"/>
        <v>0</v>
      </c>
      <c r="M44" s="13">
        <f t="shared" si="22"/>
        <v>0</v>
      </c>
      <c r="N44" s="13">
        <f t="shared" si="22"/>
        <v>0</v>
      </c>
      <c r="O44" s="13">
        <f t="shared" si="22"/>
        <v>0</v>
      </c>
      <c r="P44" s="18"/>
      <c r="Q44" s="18"/>
    </row>
    <row r="45" spans="1:17" hidden="1" x14ac:dyDescent="0.25">
      <c r="A45" s="18"/>
      <c r="B45" s="3"/>
      <c r="C45" s="3"/>
      <c r="D45" s="3"/>
      <c r="E45" s="25">
        <f t="shared" ref="E45:O45" si="23">($C$47+1)^E4</f>
        <v>1</v>
      </c>
      <c r="F45" s="26">
        <f t="shared" si="23"/>
        <v>1.04</v>
      </c>
      <c r="G45" s="26">
        <f t="shared" si="23"/>
        <v>1.0816000000000001</v>
      </c>
      <c r="H45" s="26">
        <f t="shared" si="23"/>
        <v>1.1248640000000001</v>
      </c>
      <c r="I45" s="26">
        <f t="shared" si="23"/>
        <v>1.1698585600000002</v>
      </c>
      <c r="J45" s="26">
        <f t="shared" si="23"/>
        <v>1.2166529024000003</v>
      </c>
      <c r="K45" s="26">
        <f t="shared" si="23"/>
        <v>1.2653190184960004</v>
      </c>
      <c r="L45" s="26">
        <f t="shared" si="23"/>
        <v>1.3159317792358403</v>
      </c>
      <c r="M45" s="26">
        <f t="shared" si="23"/>
        <v>1.3685690504052741</v>
      </c>
      <c r="N45" s="26">
        <f t="shared" si="23"/>
        <v>1.4233118124214852</v>
      </c>
      <c r="O45" s="26">
        <f t="shared" si="23"/>
        <v>1.4802442849183446</v>
      </c>
      <c r="P45" s="14"/>
      <c r="Q45" s="14"/>
    </row>
    <row r="46" spans="1:17" x14ac:dyDescent="0.25">
      <c r="A46" s="18"/>
      <c r="B46" s="3"/>
      <c r="C46" s="3"/>
      <c r="D46" s="3"/>
      <c r="E46" s="25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4"/>
      <c r="Q46" s="14"/>
    </row>
    <row r="47" spans="1:17" ht="15.6" x14ac:dyDescent="0.3">
      <c r="A47" s="18"/>
      <c r="B47" s="3" t="s">
        <v>15</v>
      </c>
      <c r="C47" s="37">
        <v>0.04</v>
      </c>
      <c r="D47" s="18"/>
      <c r="E47" s="18"/>
      <c r="F47" s="15"/>
      <c r="G47" s="15"/>
      <c r="H47" s="16" t="s">
        <v>9</v>
      </c>
      <c r="I47" s="124">
        <f>SUM(E44:O44)</f>
        <v>27.168220471776021</v>
      </c>
      <c r="J47" s="121"/>
      <c r="K47" s="15"/>
      <c r="L47" s="15"/>
      <c r="M47" s="15"/>
      <c r="N47" s="16" t="s">
        <v>10</v>
      </c>
      <c r="O47" s="20">
        <f>IF(E40,IRR(E40:O40,0.1),0)</f>
        <v>0.19847766601277672</v>
      </c>
      <c r="P47" s="18"/>
      <c r="Q47" s="18"/>
    </row>
    <row r="48" spans="1:17" ht="15.6" x14ac:dyDescent="0.3">
      <c r="A48" s="18"/>
      <c r="B48" s="15"/>
      <c r="C48" s="3"/>
      <c r="D48" s="3"/>
      <c r="E48" s="16"/>
      <c r="F48" s="35"/>
      <c r="G48" s="15"/>
      <c r="H48" s="16"/>
      <c r="I48" s="16"/>
      <c r="J48" s="16"/>
      <c r="K48" s="36"/>
      <c r="L48" s="15"/>
      <c r="M48" s="15"/>
      <c r="N48" s="15"/>
      <c r="O48" s="15"/>
      <c r="P48" s="18"/>
      <c r="Q48" s="18"/>
    </row>
    <row r="49" spans="1:17" x14ac:dyDescent="0.25">
      <c r="A49" s="18"/>
      <c r="B49" s="3"/>
      <c r="C49" s="3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  <c r="O49" s="15"/>
      <c r="P49" s="18"/>
      <c r="Q49" s="18"/>
    </row>
    <row r="50" spans="1:17" x14ac:dyDescent="0.25">
      <c r="B50" s="17"/>
      <c r="C50" s="17"/>
      <c r="D50" s="17"/>
      <c r="E50" s="17"/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</row>
  </sheetData>
  <sheetProtection sheet="1"/>
  <mergeCells count="4">
    <mergeCell ref="B2:K2"/>
    <mergeCell ref="O2:Q2"/>
    <mergeCell ref="B51:Q51"/>
    <mergeCell ref="I47:J47"/>
  </mergeCells>
  <phoneticPr fontId="3" type="noConversion"/>
  <dataValidations count="1">
    <dataValidation type="whole" allowBlank="1" showInputMessage="1" showErrorMessage="1" sqref="D5:D19 E23:E37" xr:uid="{00000000-0002-0000-0200-000000000000}">
      <formula1>1</formula1>
      <formula2>10</formula2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Single Project Analysis</vt:lpstr>
      <vt:lpstr>Project Comparison</vt:lpstr>
      <vt:lpstr>Multi Project Analysis</vt:lpstr>
      <vt:lpstr>discount</vt:lpstr>
      <vt:lpstr>discrate</vt:lpstr>
      <vt:lpstr>frate</vt:lpstr>
      <vt:lpstr>inflation</vt:lpstr>
      <vt:lpstr>inflow</vt:lpstr>
      <vt:lpstr>infrate</vt:lpstr>
      <vt:lpstr>outflow</vt:lpstr>
      <vt:lpstr>reinrate</vt:lpstr>
      <vt:lpstr>'Single Project Analysis'!sdiscrate</vt:lpstr>
    </vt:vector>
  </TitlesOfParts>
  <Company>CSS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Dixon</dc:creator>
  <cp:lastModifiedBy>Stephen Dixon</cp:lastModifiedBy>
  <cp:lastPrinted>2017-02-17T15:14:18Z</cp:lastPrinted>
  <dcterms:created xsi:type="dcterms:W3CDTF">2012-12-04T18:06:18Z</dcterms:created>
  <dcterms:modified xsi:type="dcterms:W3CDTF">2022-06-07T13:54:51Z</dcterms:modified>
</cp:coreProperties>
</file>